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27\Desktop\"/>
    </mc:Choice>
  </mc:AlternateContent>
  <bookViews>
    <workbookView xWindow="0" yWindow="0" windowWidth="28800" windowHeight="11775"/>
  </bookViews>
  <sheets>
    <sheet name="Önyazı" sheetId="3" r:id="rId1"/>
    <sheet name="DUMLUPINAR SONUÇ (ÖN LİSANS)" sheetId="7" r:id="rId2"/>
    <sheet name="DUMLUPINAR SONUÇ (LİSANS)" sheetId="6" r:id="rId3"/>
    <sheet name="DUMLUPINAR SONUÇ (LİSANS ÜSTÜ)" sheetId="1" r:id="rId4"/>
    <sheet name="Geçersiz Liste" sheetId="5" r:id="rId5"/>
  </sheets>
  <calcPr calcId="162913"/>
</workbook>
</file>

<file path=xl/calcChain.xml><?xml version="1.0" encoding="utf-8"?>
<calcChain xmlns="http://schemas.openxmlformats.org/spreadsheetml/2006/main">
  <c r="L3" i="7" l="1"/>
  <c r="L4" i="7"/>
  <c r="G18" i="6"/>
  <c r="I7" i="6" l="1"/>
  <c r="I20" i="6"/>
  <c r="I22" i="6"/>
  <c r="I14" i="6"/>
  <c r="I9" i="6"/>
  <c r="I5" i="6"/>
  <c r="I13" i="6"/>
  <c r="I23" i="6"/>
  <c r="I18" i="6"/>
  <c r="O18" i="6" s="1"/>
  <c r="I4" i="6"/>
  <c r="I10" i="6"/>
  <c r="I12" i="6"/>
  <c r="I15" i="6"/>
  <c r="I21" i="6"/>
  <c r="I6" i="6"/>
  <c r="I17" i="6"/>
  <c r="I3" i="6"/>
  <c r="I19" i="6"/>
  <c r="I11" i="6"/>
  <c r="I8" i="6"/>
  <c r="I16" i="6"/>
  <c r="I24" i="6"/>
  <c r="G4" i="7"/>
  <c r="G3" i="7"/>
  <c r="I4" i="7"/>
  <c r="I3" i="7"/>
  <c r="G14" i="6"/>
  <c r="G20" i="6"/>
  <c r="G22" i="6"/>
  <c r="G9" i="6"/>
  <c r="G5" i="6"/>
  <c r="G13" i="6"/>
  <c r="G23" i="6"/>
  <c r="O23" i="6" s="1"/>
  <c r="G4" i="6"/>
  <c r="G10" i="6"/>
  <c r="G12" i="6"/>
  <c r="G15" i="6"/>
  <c r="G21" i="6"/>
  <c r="G6" i="6"/>
  <c r="G17" i="6"/>
  <c r="O17" i="6" s="1"/>
  <c r="G3" i="6"/>
  <c r="O3" i="6" s="1"/>
  <c r="G19" i="6"/>
  <c r="O19" i="6" s="1"/>
  <c r="G11" i="6"/>
  <c r="G8" i="6"/>
  <c r="G16" i="6"/>
  <c r="G7" i="6"/>
  <c r="G24" i="6"/>
  <c r="O5" i="6" l="1"/>
  <c r="O8" i="6"/>
  <c r="O11" i="6"/>
  <c r="O13" i="6"/>
  <c r="O6" i="6"/>
  <c r="O9" i="6"/>
  <c r="O15" i="6"/>
  <c r="O14" i="6"/>
  <c r="O12" i="6"/>
  <c r="O4" i="6"/>
  <c r="O20" i="6"/>
  <c r="O24" i="6"/>
  <c r="O7" i="6"/>
  <c r="O16" i="6"/>
  <c r="G6" i="1"/>
  <c r="I6" i="1"/>
  <c r="G5" i="1"/>
  <c r="I5" i="1"/>
  <c r="O10" i="6" l="1"/>
  <c r="O22" i="6"/>
  <c r="L6" i="1"/>
  <c r="L5" i="1"/>
  <c r="G4" i="1"/>
  <c r="I4" i="1"/>
  <c r="O21" i="6"/>
  <c r="L4" i="1" l="1"/>
  <c r="G3" i="1"/>
  <c r="G7" i="1"/>
  <c r="I7" i="1" l="1"/>
  <c r="L7" i="1" s="1"/>
  <c r="I3" i="1" l="1"/>
  <c r="L3" i="1" s="1"/>
</calcChain>
</file>

<file path=xl/sharedStrings.xml><?xml version="1.0" encoding="utf-8"?>
<sst xmlns="http://schemas.openxmlformats.org/spreadsheetml/2006/main" count="258" uniqueCount="143">
  <si>
    <t>Adı Soyadı</t>
  </si>
  <si>
    <t>FAKÜLTE/ENSTİTÜ/YÜKSEKOKUL/MESLEK YÜKSEK OKULU</t>
  </si>
  <si>
    <t>Yabancı Dil Puanı</t>
  </si>
  <si>
    <t>BÖLÜM</t>
  </si>
  <si>
    <t>SONUÇ</t>
  </si>
  <si>
    <t>GEÇERSİZ</t>
  </si>
  <si>
    <t>TOPLAM ERASMUS PUANI</t>
  </si>
  <si>
    <t>Gidilecek Ülke</t>
  </si>
  <si>
    <r>
      <rPr>
        <b/>
        <sz val="16"/>
        <color rgb="FFFFFFFF"/>
        <rFont val="Times New Roman"/>
        <family val="1"/>
      </rPr>
      <t>LÜTFEN AÇIKLAMALARI DİKKATLİ BİR ŞEKİLDE OKUYUNUZ!</t>
    </r>
  </si>
  <si>
    <r>
      <rPr>
        <sz val="10"/>
        <rFont val="Times New Roman"/>
        <family val="1"/>
      </rPr>
      <t>4’lük sistemdeki genel ağırlıklı not ortalamasını ifade etmektedir.</t>
    </r>
  </si>
  <si>
    <r>
      <rPr>
        <b/>
        <sz val="10"/>
        <rFont val="Times New Roman"/>
        <family val="1"/>
      </rPr>
      <t>GANO (100)</t>
    </r>
  </si>
  <si>
    <t>4’lük sistemdeki notların 100’lük sistemdeki karşılıklarını ifade etmektedir. Ayrıntılı bilgi için TIKLAYINIZ.</t>
  </si>
  <si>
    <t>GANO (4)</t>
  </si>
  <si>
    <t>GANO(4'lük Sistem)</t>
  </si>
  <si>
    <t>GANO (100'lük Sistem)</t>
  </si>
  <si>
    <t>YABANCI DİL PUANI</t>
  </si>
  <si>
    <t>Kriter 2 - Dil Puanı (%50)</t>
  </si>
  <si>
    <t>Kriter 1 - Akademik başarı düzeyi(GANO) (%50)</t>
  </si>
  <si>
    <t xml:space="preserve">DAHA ÖNCE ERASMUS+ HAREKETLİLİKLERİNDEN FAYDALANMA </t>
  </si>
  <si>
    <t>GEREKÇE</t>
  </si>
  <si>
    <t>Kriter 6 - Başvuru esnasında staj yeri kabul mektubu sunma +10 Puan</t>
  </si>
  <si>
    <t>ASİL</t>
  </si>
  <si>
    <t>YEDEK</t>
  </si>
  <si>
    <r>
      <t xml:space="preserve">Pandemi dönemi hariç daha önce Erasmus+ hareketliliklerinden faydalanma durumunda, her bir faaliyet için öğrenim-staj ayrımı yapılmaksızın hibeli veya hibesiz faydalanılan her hareketlilik için </t>
    </r>
    <r>
      <rPr>
        <b/>
        <sz val="10"/>
        <rFont val="Times New Roman"/>
        <family val="1"/>
      </rPr>
      <t xml:space="preserve">-10 </t>
    </r>
    <r>
      <rPr>
        <sz val="10"/>
        <rFont val="Times New Roman"/>
        <family val="1"/>
      </rPr>
      <t xml:space="preserve">puan düşürülmektedir. </t>
    </r>
  </si>
  <si>
    <r>
      <rPr>
        <sz val="10"/>
        <rFont val="Times New Roman"/>
        <family val="1"/>
      </rPr>
      <t xml:space="preserve">Asil hak elde eden öğrenciler belgelerini hazırlamaya başlayabilirler.
</t>
    </r>
    <r>
      <rPr>
        <sz val="10"/>
        <rFont val="Times New Roman"/>
        <family val="1"/>
      </rPr>
      <t xml:space="preserve">Yedek hak elde eden öğrenciler staj hareketliliğinden faydalanmak için asil hak elde eden öğrencilerin feragat etmesini
</t>
    </r>
    <r>
      <rPr>
        <sz val="10"/>
        <rFont val="Times New Roman"/>
        <family val="1"/>
      </rPr>
      <t>beklemek zorundadırlar. Feragat eden öğrenci olması durumunda, bu öğrencinin staj hakkı puanı en yüksek olan yedek öğrenciye verilecektir.</t>
    </r>
  </si>
  <si>
    <r>
      <rPr>
        <sz val="10"/>
        <rFont val="Times New Roman"/>
        <family val="1"/>
      </rPr>
      <t xml:space="preserve">Toplam puan şu şekilde hesaplanmaktadır:
</t>
    </r>
    <r>
      <rPr>
        <b/>
        <sz val="10"/>
        <rFont val="Times New Roman"/>
        <family val="1"/>
      </rPr>
      <t xml:space="preserve">TP= </t>
    </r>
    <r>
      <rPr>
        <b/>
        <sz val="10"/>
        <color rgb="FF5B9BD4"/>
        <rFont val="Times New Roman"/>
        <family val="1"/>
      </rPr>
      <t xml:space="preserve">GANO (100) X 0,5 </t>
    </r>
    <r>
      <rPr>
        <b/>
        <sz val="12"/>
        <rFont val="Times New Roman"/>
        <family val="1"/>
      </rPr>
      <t xml:space="preserve">+ </t>
    </r>
    <r>
      <rPr>
        <b/>
        <sz val="10"/>
        <color rgb="FFEC7C30"/>
        <rFont val="Times New Roman"/>
        <family val="1"/>
      </rPr>
      <t xml:space="preserve">YAZILI DİL PUANI X 0,5 </t>
    </r>
    <r>
      <rPr>
        <b/>
        <sz val="10"/>
        <color rgb="FFFFC000"/>
        <rFont val="Times New Roman"/>
        <family val="1"/>
      </rPr>
      <t xml:space="preserve"> +ENGELLİ ÖĞRENCİLERE (+10) + </t>
    </r>
    <r>
      <rPr>
        <b/>
        <sz val="10"/>
        <color rgb="FFFF0000"/>
        <rFont val="Times New Roman"/>
        <family val="1"/>
        <charset val="162"/>
      </rPr>
      <t>BAŞVURU ESNASINDA STAJ YERİ DAVET MEKTUBU SUNMA (+10)</t>
    </r>
    <r>
      <rPr>
        <b/>
        <sz val="10"/>
        <color rgb="FFFFC000"/>
        <rFont val="Times New Roman"/>
        <family val="1"/>
      </rPr>
      <t xml:space="preserve"> </t>
    </r>
    <r>
      <rPr>
        <b/>
        <sz val="12"/>
        <rFont val="Times New Roman"/>
        <family val="1"/>
      </rPr>
      <t xml:space="preserve">– </t>
    </r>
    <r>
      <rPr>
        <b/>
        <sz val="10"/>
        <color rgb="FF0070C0"/>
        <rFont val="Times New Roman"/>
        <family val="1"/>
        <charset val="162"/>
      </rPr>
      <t>PANDEMİ DÖNEMİ HARİCİNDE DAHA ÖNCE ERASMUS+ HAREKETLİLİKLERİNDEN FAYDALANMA(-10)</t>
    </r>
    <r>
      <rPr>
        <b/>
        <sz val="10"/>
        <color rgb="FF6FAC46"/>
        <rFont val="Times New Roman"/>
        <family val="1"/>
      </rPr>
      <t xml:space="preserve"> </t>
    </r>
    <r>
      <rPr>
        <b/>
        <sz val="10"/>
        <color rgb="FF00B0F0"/>
        <rFont val="Times New Roman"/>
        <family val="1"/>
        <charset val="162"/>
      </rPr>
      <t xml:space="preserve">-DİL SINAVINA BAŞVURU YAPIP GİRMEYEN(-5) </t>
    </r>
  </si>
  <si>
    <t>T.C Kimlik Numarası</t>
  </si>
  <si>
    <t>İngiliz Dili ve Edebiyatı</t>
  </si>
  <si>
    <t>ALMANYA</t>
  </si>
  <si>
    <t>Fakülte/Enstitü/Meslek Yüksek Okulu</t>
  </si>
  <si>
    <t>Lisansüstü Enstitüsü</t>
  </si>
  <si>
    <t>POLONYA</t>
  </si>
  <si>
    <t>Fen Edebiyat Fakültesi</t>
  </si>
  <si>
    <t>Mütercim-Tercümanlık</t>
  </si>
  <si>
    <t>Kamu Yönetimi</t>
  </si>
  <si>
    <t>DUMLUPINAR  KONSORSİYUMU ÖĞRENCİ STAJ HAREKETLİLİĞİ SONUÇLARI</t>
  </si>
  <si>
    <t>Mühendislik Fakültesi</t>
  </si>
  <si>
    <t>İSPANYA</t>
  </si>
  <si>
    <t>ROMANYA</t>
  </si>
  <si>
    <t>MACARİSTAN</t>
  </si>
  <si>
    <t>2024-2026 PROJE YILI</t>
  </si>
  <si>
    <t>25.11.2023, 26.10.2024 ve 8.03.2025 tarihinde yapılan Erasmus+ Yabancı Dil Sınavı ve/veya YÖK tarafından tanınırlığı olan son 5 yıl içinde yapılmış yabancı dil sınavlarını ifade etmektedir.</t>
  </si>
  <si>
    <t xml:space="preserve"> 2024-2026 PROJE YILI (Proje No: 2024-1-TR01-KA131-HED-000235224) DUMLUPINAR KONSORSİYUMU ÖĞRENCİ  STAJ HAREKETLİLİĞİ SONUÇLARI (25.04.2025)</t>
  </si>
  <si>
    <t>İktisadi ve İdari Bilimler Fakültesi</t>
  </si>
  <si>
    <t>Siyaset Bilimi ve Uluslararası İlişkiler</t>
  </si>
  <si>
    <t>Kimya</t>
  </si>
  <si>
    <t>Tavşanlı Uygulamalı Bilimler Fakültesi</t>
  </si>
  <si>
    <t>Gastronomi ve Mutfak Sanatları</t>
  </si>
  <si>
    <t>Tavşanlı Meslek Yüksekokulu</t>
  </si>
  <si>
    <t>Bilgisayar Programcılığı</t>
  </si>
  <si>
    <t>Spor Bilimleri Fakültesi</t>
  </si>
  <si>
    <t>Antrenörlük Eğitimi</t>
  </si>
  <si>
    <t xml:space="preserve">Uluslararası Ticaret ve Finans </t>
  </si>
  <si>
    <t>Kütahya Teknik Bilimler Meslek Yüksekokulu</t>
  </si>
  <si>
    <t>İşletme (İngilizce)</t>
  </si>
  <si>
    <t>Bilgisayar Mühendisliği</t>
  </si>
  <si>
    <t>2024-2026 PROJE YILI (Proje No: 2024-1-TR01-KA131-HED-000235224) DUMLUPINAR KONSORSİYUMU ÖĞRENCİ  STAJ HAREKETLİLİĞİ SONUÇLARI (25.04.2025)</t>
  </si>
  <si>
    <t>Biyoloji</t>
  </si>
  <si>
    <t>Beden Eğitimi ve Spor</t>
  </si>
  <si>
    <t>HOLLANDA</t>
  </si>
  <si>
    <t>Fen-Edebiyat Fakültesi</t>
  </si>
  <si>
    <t>Staj Yapılacak Ülke Uygun Değil</t>
  </si>
  <si>
    <t>Sütun1</t>
  </si>
  <si>
    <t>Kriter 8 - Dijital becerileri geliştirmeye yönelik stajlar (DOTs) önceliklendirilir. (+5 Puan)</t>
  </si>
  <si>
    <t>Kriter 2- Yabancı Dil Puanı</t>
  </si>
  <si>
    <t>Kriter 2- Yabancı Dil Puanı (%50)</t>
  </si>
  <si>
    <t>Sütun2</t>
  </si>
  <si>
    <t>Kriter 11 - Aynı proje türü kapsamında daha önce yararlanma (hibeli veya hibesiz)  - 10 Puan</t>
  </si>
  <si>
    <t>Sütun3</t>
  </si>
  <si>
    <t>Kriter 7 - Kendileri veya 1. derece yakınları AFAD’dan
afetzede yardımı alanlar (+10 Puan)</t>
  </si>
  <si>
    <t>LİTVNYA</t>
  </si>
  <si>
    <t>SIRBİSTAN</t>
  </si>
  <si>
    <t>Dil Puanı (%50)</t>
  </si>
  <si>
    <t>Kriter 7 - Aynı proje türü kapsamında daha önce yararlanma (hibeli veya hibesiz) - 10 Puan</t>
  </si>
  <si>
    <t>İTALYA</t>
  </si>
  <si>
    <t>Kriter 4- Engelli öğrencilere (engelliliğin belgelenmesi kaydıyla) +10 Puan</t>
  </si>
  <si>
    <t>FRANSA</t>
  </si>
  <si>
    <t>FİNLANDİYA</t>
  </si>
  <si>
    <t>Sütun4</t>
  </si>
  <si>
    <t>Sütun5</t>
  </si>
  <si>
    <t>Sütun6</t>
  </si>
  <si>
    <t>Sütun7</t>
  </si>
  <si>
    <t>Sütun8</t>
  </si>
  <si>
    <t>A**A K***K</t>
  </si>
  <si>
    <t>59*******94</t>
  </si>
  <si>
    <t>35*******76</t>
  </si>
  <si>
    <t>M*****A S*******U</t>
  </si>
  <si>
    <t>S**A  N*R G**Ç</t>
  </si>
  <si>
    <t>20*******36</t>
  </si>
  <si>
    <t>A***T F****N Ç******L</t>
  </si>
  <si>
    <t>35*******98</t>
  </si>
  <si>
    <t>M******D F***L  A****N</t>
  </si>
  <si>
    <t>26*******04</t>
  </si>
  <si>
    <t>U**U U****Ş</t>
  </si>
  <si>
    <t>33*******20</t>
  </si>
  <si>
    <t>C****T G****N</t>
  </si>
  <si>
    <t>23*******86</t>
  </si>
  <si>
    <t>S***A İ**M A*****N</t>
  </si>
  <si>
    <t>O*****N O**U</t>
  </si>
  <si>
    <t>B***A B*L</t>
  </si>
  <si>
    <t>S***E K******N</t>
  </si>
  <si>
    <t>H***A E* M****D</t>
  </si>
  <si>
    <t>G******N K***T</t>
  </si>
  <si>
    <t>Y***M K***Ç</t>
  </si>
  <si>
    <t>E*A U******U</t>
  </si>
  <si>
    <t>B***A D****N</t>
  </si>
  <si>
    <t>E**R D******N</t>
  </si>
  <si>
    <t>S**A  N*R S**A</t>
  </si>
  <si>
    <t>M*****A H***N T***L</t>
  </si>
  <si>
    <t>D****L H***A Z*****A</t>
  </si>
  <si>
    <t>H*****N D*R</t>
  </si>
  <si>
    <t>EG* T*******U</t>
  </si>
  <si>
    <t>E**S Ö*****K</t>
  </si>
  <si>
    <t>S****A M****N</t>
  </si>
  <si>
    <t>45*******30</t>
  </si>
  <si>
    <t>52*******88</t>
  </si>
  <si>
    <t>18*******08</t>
  </si>
  <si>
    <t>23*******10</t>
  </si>
  <si>
    <t>99*******14</t>
  </si>
  <si>
    <t>11*******90</t>
  </si>
  <si>
    <t>54*******92</t>
  </si>
  <si>
    <t>15*******08</t>
  </si>
  <si>
    <t>47*******86</t>
  </si>
  <si>
    <t>12*******78</t>
  </si>
  <si>
    <t>16*******56</t>
  </si>
  <si>
    <t>15*******06</t>
  </si>
  <si>
    <t>99*******66</t>
  </si>
  <si>
    <t>55*******94</t>
  </si>
  <si>
    <t>13*******36</t>
  </si>
  <si>
    <t>19*******86</t>
  </si>
  <si>
    <t>14*******90</t>
  </si>
  <si>
    <t>M***E G******U</t>
  </si>
  <si>
    <t>34*******14</t>
  </si>
  <si>
    <t>E******H S***N</t>
  </si>
  <si>
    <t>27*******00</t>
  </si>
  <si>
    <t>H***L Y****Z</t>
  </si>
  <si>
    <t>57*******44</t>
  </si>
  <si>
    <t>P****İ Ç***O</t>
  </si>
  <si>
    <t>12*******30</t>
  </si>
  <si>
    <t>F***T O*</t>
  </si>
  <si>
    <t>45*******60</t>
  </si>
  <si>
    <t>K***A R***N</t>
  </si>
  <si>
    <t>47*******14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</si>
</sst>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charset val="162"/>
      <scheme val="minor"/>
    </font>
    <font>
      <sz val="14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b/>
      <sz val="16"/>
      <name val="Times New Roman"/>
      <family val="1"/>
    </font>
    <font>
      <b/>
      <sz val="16"/>
      <name val="Times New Roman"/>
      <family val="1"/>
      <charset val="162"/>
    </font>
    <font>
      <b/>
      <sz val="16"/>
      <color rgb="FFFFFFFF"/>
      <name val="Times New Roman"/>
      <family val="1"/>
    </font>
    <font>
      <b/>
      <sz val="10"/>
      <name val="Times New Roman"/>
      <family val="1"/>
      <charset val="162"/>
    </font>
    <font>
      <b/>
      <sz val="10"/>
      <name val="Times New Roman"/>
      <family val="1"/>
    </font>
    <font>
      <sz val="10"/>
      <name val="Times New Roman"/>
      <family val="1"/>
      <charset val="162"/>
    </font>
    <font>
      <sz val="10"/>
      <name val="Times New Roman"/>
      <family val="1"/>
    </font>
    <font>
      <u/>
      <sz val="10"/>
      <color theme="10"/>
      <name val="Times New Roman"/>
      <family val="1"/>
      <charset val="162"/>
    </font>
    <font>
      <sz val="10"/>
      <color rgb="FF000000"/>
      <name val="Times New Roman"/>
      <family val="1"/>
    </font>
    <font>
      <b/>
      <sz val="10"/>
      <color rgb="FF5B9BD4"/>
      <name val="Times New Roman"/>
      <family val="1"/>
    </font>
    <font>
      <b/>
      <sz val="12"/>
      <name val="Times New Roman"/>
      <family val="1"/>
    </font>
    <font>
      <b/>
      <sz val="10"/>
      <color rgb="FFEC7C30"/>
      <name val="Times New Roman"/>
      <family val="1"/>
    </font>
    <font>
      <b/>
      <sz val="10"/>
      <color rgb="FFFFC000"/>
      <name val="Times New Roman"/>
      <family val="1"/>
    </font>
    <font>
      <b/>
      <sz val="10"/>
      <color rgb="FF6FAC46"/>
      <name val="Times New Roman"/>
      <family val="1"/>
    </font>
    <font>
      <b/>
      <sz val="10"/>
      <color rgb="FF00B0F0"/>
      <name val="Times New Roman"/>
      <family val="1"/>
      <charset val="162"/>
    </font>
    <font>
      <b/>
      <sz val="14"/>
      <name val="Calibri"/>
      <family val="2"/>
      <charset val="162"/>
      <scheme val="minor"/>
    </font>
    <font>
      <b/>
      <sz val="10"/>
      <color rgb="FFFF0000"/>
      <name val="Times New Roman"/>
      <family val="1"/>
      <charset val="162"/>
    </font>
    <font>
      <b/>
      <sz val="10"/>
      <color rgb="FF0070C0"/>
      <name val="Times New Roman"/>
      <family val="1"/>
      <charset val="162"/>
    </font>
    <font>
      <sz val="28"/>
      <color theme="1"/>
      <name val="Calibri"/>
      <family val="2"/>
      <scheme val="minor"/>
    </font>
    <font>
      <sz val="14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43">
    <xf numFmtId="0" fontId="0" fillId="0" borderId="0" xfId="0"/>
    <xf numFmtId="0" fontId="2" fillId="0" borderId="0" xfId="0" applyFont="1"/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9" fillId="0" borderId="6" xfId="0" applyFont="1" applyFill="1" applyBorder="1" applyAlignment="1">
      <alignment horizontal="left" vertical="top" wrapText="1"/>
    </xf>
    <xf numFmtId="0" fontId="10" fillId="0" borderId="6" xfId="0" applyFont="1" applyFill="1" applyBorder="1" applyAlignment="1">
      <alignment horizontal="left" vertical="top" wrapText="1"/>
    </xf>
    <xf numFmtId="0" fontId="10" fillId="0" borderId="6" xfId="0" applyFont="1" applyFill="1" applyBorder="1" applyAlignment="1">
      <alignment horizontal="left" vertical="center" wrapText="1"/>
    </xf>
    <xf numFmtId="0" fontId="0" fillId="2" borderId="1" xfId="0" applyFill="1" applyBorder="1"/>
    <xf numFmtId="0" fontId="0" fillId="2" borderId="1" xfId="0" applyFont="1" applyFill="1" applyBorder="1"/>
    <xf numFmtId="0" fontId="0" fillId="2" borderId="1" xfId="0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3" borderId="0" xfId="0" applyFill="1"/>
    <xf numFmtId="0" fontId="2" fillId="2" borderId="1" xfId="0" applyFont="1" applyFill="1" applyBorder="1"/>
    <xf numFmtId="0" fontId="0" fillId="5" borderId="11" xfId="0" applyFill="1" applyBorder="1"/>
    <xf numFmtId="0" fontId="2" fillId="6" borderId="17" xfId="0" applyFont="1" applyFill="1" applyBorder="1" applyAlignment="1">
      <alignment horizontal="center"/>
    </xf>
    <xf numFmtId="0" fontId="2" fillId="6" borderId="14" xfId="0" applyFont="1" applyFill="1" applyBorder="1" applyAlignment="1">
      <alignment horizontal="center"/>
    </xf>
    <xf numFmtId="2" fontId="2" fillId="6" borderId="14" xfId="0" applyNumberFormat="1" applyFont="1" applyFill="1" applyBorder="1" applyAlignment="1">
      <alignment horizontal="center" wrapText="1" shrinkToFit="1"/>
    </xf>
    <xf numFmtId="0" fontId="2" fillId="6" borderId="14" xfId="0" applyFont="1" applyFill="1" applyBorder="1" applyAlignment="1">
      <alignment horizontal="center" wrapText="1" shrinkToFit="1"/>
    </xf>
    <xf numFmtId="2" fontId="4" fillId="6" borderId="18" xfId="0" applyNumberFormat="1" applyFont="1" applyFill="1" applyBorder="1" applyAlignment="1">
      <alignment horizontal="center" wrapText="1" shrinkToFit="1"/>
    </xf>
    <xf numFmtId="0" fontId="2" fillId="0" borderId="17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2" fontId="2" fillId="0" borderId="14" xfId="0" applyNumberFormat="1" applyFont="1" applyBorder="1" applyAlignment="1">
      <alignment horizontal="center" wrapText="1" shrinkToFit="1"/>
    </xf>
    <xf numFmtId="0" fontId="2" fillId="0" borderId="14" xfId="0" applyFont="1" applyBorder="1" applyAlignment="1">
      <alignment horizontal="center" wrapText="1" shrinkToFit="1"/>
    </xf>
    <xf numFmtId="2" fontId="4" fillId="0" borderId="18" xfId="0" applyNumberFormat="1" applyFont="1" applyBorder="1" applyAlignment="1">
      <alignment horizontal="center" wrapText="1" shrinkToFit="1"/>
    </xf>
    <xf numFmtId="0" fontId="3" fillId="7" borderId="7" xfId="0" applyFont="1" applyFill="1" applyBorder="1" applyAlignment="1">
      <alignment horizontal="center"/>
    </xf>
    <xf numFmtId="2" fontId="3" fillId="9" borderId="1" xfId="0" applyNumberFormat="1" applyFont="1" applyFill="1" applyBorder="1" applyAlignment="1">
      <alignment horizontal="center"/>
    </xf>
    <xf numFmtId="0" fontId="3" fillId="9" borderId="7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2" fontId="5" fillId="12" borderId="1" xfId="0" applyNumberFormat="1" applyFont="1" applyFill="1" applyBorder="1" applyAlignment="1">
      <alignment horizontal="center"/>
    </xf>
    <xf numFmtId="0" fontId="5" fillId="12" borderId="1" xfId="0" applyFont="1" applyFill="1" applyBorder="1" applyAlignment="1">
      <alignment horizontal="left"/>
    </xf>
    <xf numFmtId="2" fontId="4" fillId="12" borderId="1" xfId="0" applyNumberFormat="1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2" fontId="5" fillId="9" borderId="1" xfId="0" applyNumberFormat="1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0" fillId="13" borderId="12" xfId="0" applyFill="1" applyBorder="1"/>
    <xf numFmtId="0" fontId="0" fillId="13" borderId="1" xfId="0" applyFill="1" applyBorder="1" applyAlignment="1">
      <alignment horizontal="center"/>
    </xf>
    <xf numFmtId="0" fontId="5" fillId="13" borderId="1" xfId="0" applyFont="1" applyFill="1" applyBorder="1" applyAlignment="1">
      <alignment horizontal="center"/>
    </xf>
    <xf numFmtId="2" fontId="4" fillId="13" borderId="1" xfId="0" applyNumberFormat="1" applyFont="1" applyFill="1" applyBorder="1" applyAlignment="1">
      <alignment horizontal="center"/>
    </xf>
    <xf numFmtId="0" fontId="4" fillId="13" borderId="1" xfId="0" applyFont="1" applyFill="1" applyBorder="1" applyAlignment="1">
      <alignment horizontal="center"/>
    </xf>
    <xf numFmtId="0" fontId="4" fillId="13" borderId="1" xfId="0" applyNumberFormat="1" applyFont="1" applyFill="1" applyBorder="1" applyAlignment="1">
      <alignment horizontal="center"/>
    </xf>
    <xf numFmtId="0" fontId="0" fillId="13" borderId="1" xfId="0" applyFont="1" applyFill="1" applyBorder="1" applyAlignment="1">
      <alignment horizontal="center"/>
    </xf>
    <xf numFmtId="2" fontId="5" fillId="13" borderId="1" xfId="0" applyNumberFormat="1" applyFont="1" applyFill="1" applyBorder="1" applyAlignment="1">
      <alignment horizontal="center"/>
    </xf>
    <xf numFmtId="0" fontId="0" fillId="7" borderId="12" xfId="0" applyFill="1" applyBorder="1"/>
    <xf numFmtId="0" fontId="0" fillId="7" borderId="1" xfId="0" applyFill="1" applyBorder="1" applyAlignment="1">
      <alignment horizontal="center"/>
    </xf>
    <xf numFmtId="2" fontId="26" fillId="7" borderId="1" xfId="0" applyNumberFormat="1" applyFont="1" applyFill="1" applyBorder="1" applyAlignment="1">
      <alignment horizontal="center"/>
    </xf>
    <xf numFmtId="2" fontId="4" fillId="7" borderId="1" xfId="0" applyNumberFormat="1" applyFont="1" applyFill="1" applyBorder="1" applyAlignment="1">
      <alignment horizontal="center"/>
    </xf>
    <xf numFmtId="0" fontId="25" fillId="7" borderId="1" xfId="0" applyFont="1" applyFill="1" applyBorder="1" applyAlignment="1">
      <alignment horizontal="center"/>
    </xf>
    <xf numFmtId="0" fontId="25" fillId="7" borderId="1" xfId="0" applyNumberFormat="1" applyFont="1" applyFill="1" applyBorder="1" applyAlignment="1">
      <alignment horizontal="center"/>
    </xf>
    <xf numFmtId="0" fontId="4" fillId="7" borderId="1" xfId="0" applyNumberFormat="1" applyFon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9" borderId="1" xfId="0" applyFont="1" applyFill="1" applyBorder="1" applyAlignment="1">
      <alignment horizontal="center"/>
    </xf>
    <xf numFmtId="0" fontId="0" fillId="14" borderId="12" xfId="0" applyFill="1" applyBorder="1"/>
    <xf numFmtId="0" fontId="0" fillId="14" borderId="1" xfId="0" applyFont="1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2" fontId="5" fillId="14" borderId="1" xfId="0" applyNumberFormat="1" applyFont="1" applyFill="1" applyBorder="1" applyAlignment="1">
      <alignment horizontal="center"/>
    </xf>
    <xf numFmtId="2" fontId="0" fillId="14" borderId="1" xfId="0" applyNumberFormat="1" applyFill="1" applyBorder="1" applyAlignment="1">
      <alignment horizontal="center"/>
    </xf>
    <xf numFmtId="0" fontId="5" fillId="14" borderId="1" xfId="0" applyFont="1" applyFill="1" applyBorder="1" applyAlignment="1">
      <alignment horizontal="center"/>
    </xf>
    <xf numFmtId="0" fontId="4" fillId="14" borderId="1" xfId="0" applyFont="1" applyFill="1" applyBorder="1" applyAlignment="1">
      <alignment horizontal="center"/>
    </xf>
    <xf numFmtId="0" fontId="4" fillId="14" borderId="1" xfId="0" applyNumberFormat="1" applyFont="1" applyFill="1" applyBorder="1" applyAlignment="1">
      <alignment horizontal="center"/>
    </xf>
    <xf numFmtId="2" fontId="4" fillId="14" borderId="1" xfId="0" applyNumberFormat="1" applyFont="1" applyFill="1" applyBorder="1" applyAlignment="1">
      <alignment horizontal="center"/>
    </xf>
    <xf numFmtId="0" fontId="3" fillId="14" borderId="7" xfId="0" applyFont="1" applyFill="1" applyBorder="1" applyAlignment="1">
      <alignment horizontal="center"/>
    </xf>
    <xf numFmtId="2" fontId="26" fillId="14" borderId="1" xfId="0" applyNumberFormat="1" applyFont="1" applyFill="1" applyBorder="1" applyAlignment="1">
      <alignment horizontal="center"/>
    </xf>
    <xf numFmtId="0" fontId="25" fillId="14" borderId="1" xfId="0" applyFont="1" applyFill="1" applyBorder="1" applyAlignment="1">
      <alignment horizontal="center"/>
    </xf>
    <xf numFmtId="0" fontId="25" fillId="14" borderId="1" xfId="0" applyNumberFormat="1" applyFont="1" applyFill="1" applyBorder="1" applyAlignment="1">
      <alignment horizontal="center"/>
    </xf>
    <xf numFmtId="0" fontId="5" fillId="14" borderId="12" xfId="0" applyFont="1" applyFill="1" applyBorder="1"/>
    <xf numFmtId="0" fontId="5" fillId="14" borderId="15" xfId="0" applyFont="1" applyFill="1" applyBorder="1" applyAlignment="1">
      <alignment horizontal="center"/>
    </xf>
    <xf numFmtId="0" fontId="0" fillId="14" borderId="19" xfId="0" applyFill="1" applyBorder="1"/>
    <xf numFmtId="0" fontId="0" fillId="14" borderId="15" xfId="0" applyFill="1" applyBorder="1" applyAlignment="1">
      <alignment horizontal="center"/>
    </xf>
    <xf numFmtId="2" fontId="26" fillId="14" borderId="15" xfId="0" applyNumberFormat="1" applyFont="1" applyFill="1" applyBorder="1" applyAlignment="1">
      <alignment horizontal="center"/>
    </xf>
    <xf numFmtId="2" fontId="4" fillId="14" borderId="15" xfId="0" applyNumberFormat="1" applyFont="1" applyFill="1" applyBorder="1" applyAlignment="1">
      <alignment horizontal="center"/>
    </xf>
    <xf numFmtId="0" fontId="25" fillId="14" borderId="15" xfId="0" applyFont="1" applyFill="1" applyBorder="1" applyAlignment="1">
      <alignment horizontal="center"/>
    </xf>
    <xf numFmtId="0" fontId="25" fillId="14" borderId="15" xfId="0" applyNumberFormat="1" applyFont="1" applyFill="1" applyBorder="1" applyAlignment="1">
      <alignment horizontal="center"/>
    </xf>
    <xf numFmtId="0" fontId="4" fillId="14" borderId="15" xfId="0" applyFont="1" applyFill="1" applyBorder="1" applyAlignment="1">
      <alignment horizontal="center"/>
    </xf>
    <xf numFmtId="0" fontId="0" fillId="9" borderId="12" xfId="0" applyFill="1" applyBorder="1" applyAlignment="1">
      <alignment horizontal="left"/>
    </xf>
    <xf numFmtId="2" fontId="0" fillId="9" borderId="1" xfId="0" applyNumberFormat="1" applyFill="1" applyBorder="1" applyAlignment="1">
      <alignment horizontal="center"/>
    </xf>
    <xf numFmtId="0" fontId="0" fillId="8" borderId="19" xfId="0" applyFill="1" applyBorder="1" applyAlignment="1">
      <alignment horizontal="left"/>
    </xf>
    <xf numFmtId="0" fontId="0" fillId="8" borderId="15" xfId="0" applyFont="1" applyFill="1" applyBorder="1" applyAlignment="1">
      <alignment horizontal="center"/>
    </xf>
    <xf numFmtId="2" fontId="5" fillId="8" borderId="15" xfId="0" applyNumberFormat="1" applyFont="1" applyFill="1" applyBorder="1" applyAlignment="1">
      <alignment horizontal="center"/>
    </xf>
    <xf numFmtId="0" fontId="5" fillId="8" borderId="15" xfId="0" applyFont="1" applyFill="1" applyBorder="1" applyAlignment="1">
      <alignment horizontal="center"/>
    </xf>
    <xf numFmtId="0" fontId="4" fillId="8" borderId="15" xfId="0" applyFont="1" applyFill="1" applyBorder="1" applyAlignment="1">
      <alignment horizontal="center"/>
    </xf>
    <xf numFmtId="0" fontId="3" fillId="8" borderId="20" xfId="0" applyFont="1" applyFill="1" applyBorder="1" applyAlignment="1">
      <alignment horizontal="center"/>
    </xf>
    <xf numFmtId="0" fontId="5" fillId="13" borderId="1" xfId="0" applyFont="1" applyFill="1" applyBorder="1" applyAlignment="1">
      <alignment horizontal="left"/>
    </xf>
    <xf numFmtId="0" fontId="0" fillId="13" borderId="1" xfId="0" applyFont="1" applyFill="1" applyBorder="1" applyAlignment="1">
      <alignment horizontal="left"/>
    </xf>
    <xf numFmtId="2" fontId="0" fillId="13" borderId="1" xfId="0" applyNumberForma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2" fillId="11" borderId="7" xfId="0" applyFont="1" applyFill="1" applyBorder="1" applyAlignment="1">
      <alignment horizontal="center"/>
    </xf>
    <xf numFmtId="0" fontId="2" fillId="11" borderId="8" xfId="0" applyFont="1" applyFill="1" applyBorder="1" applyAlignment="1">
      <alignment horizontal="center"/>
    </xf>
    <xf numFmtId="0" fontId="2" fillId="11" borderId="9" xfId="0" applyFont="1" applyFill="1" applyBorder="1" applyAlignment="1">
      <alignment horizontal="center"/>
    </xf>
    <xf numFmtId="2" fontId="2" fillId="11" borderId="9" xfId="0" applyNumberFormat="1" applyFont="1" applyFill="1" applyBorder="1" applyAlignment="1">
      <alignment horizontal="center" wrapText="1" shrinkToFit="1"/>
    </xf>
    <xf numFmtId="0" fontId="2" fillId="11" borderId="9" xfId="0" applyFont="1" applyFill="1" applyBorder="1" applyAlignment="1">
      <alignment horizontal="center" wrapText="1" shrinkToFit="1"/>
    </xf>
    <xf numFmtId="2" fontId="4" fillId="11" borderId="9" xfId="0" applyNumberFormat="1" applyFont="1" applyFill="1" applyBorder="1" applyAlignment="1">
      <alignment horizontal="center" wrapText="1" shrinkToFit="1"/>
    </xf>
    <xf numFmtId="2" fontId="4" fillId="11" borderId="10" xfId="0" applyNumberFormat="1" applyFont="1" applyFill="1" applyBorder="1" applyAlignment="1">
      <alignment horizontal="center" wrapText="1" shrinkToFit="1"/>
    </xf>
    <xf numFmtId="0" fontId="2" fillId="10" borderId="17" xfId="0" applyFont="1" applyFill="1" applyBorder="1" applyAlignment="1">
      <alignment horizontal="center"/>
    </xf>
    <xf numFmtId="0" fontId="2" fillId="10" borderId="14" xfId="0" applyFont="1" applyFill="1" applyBorder="1" applyAlignment="1">
      <alignment horizontal="center"/>
    </xf>
    <xf numFmtId="2" fontId="2" fillId="10" borderId="14" xfId="0" applyNumberFormat="1" applyFont="1" applyFill="1" applyBorder="1" applyAlignment="1">
      <alignment horizontal="center" wrapText="1" shrinkToFit="1"/>
    </xf>
    <xf numFmtId="0" fontId="2" fillId="10" borderId="14" xfId="0" applyFont="1" applyFill="1" applyBorder="1" applyAlignment="1">
      <alignment horizontal="center" wrapText="1" shrinkToFit="1"/>
    </xf>
    <xf numFmtId="2" fontId="4" fillId="10" borderId="18" xfId="0" applyNumberFormat="1" applyFont="1" applyFill="1" applyBorder="1" applyAlignment="1">
      <alignment horizontal="center" wrapText="1" shrinkToFit="1"/>
    </xf>
    <xf numFmtId="0" fontId="4" fillId="13" borderId="12" xfId="0" applyFont="1" applyFill="1" applyBorder="1" applyAlignment="1">
      <alignment horizontal="left"/>
    </xf>
    <xf numFmtId="0" fontId="0" fillId="13" borderId="19" xfId="0" applyFill="1" applyBorder="1"/>
    <xf numFmtId="0" fontId="0" fillId="13" borderId="15" xfId="0" applyFont="1" applyFill="1" applyBorder="1" applyAlignment="1">
      <alignment horizontal="center"/>
    </xf>
    <xf numFmtId="0" fontId="0" fillId="13" borderId="15" xfId="0" applyFont="1" applyFill="1" applyBorder="1" applyAlignment="1">
      <alignment horizontal="left"/>
    </xf>
    <xf numFmtId="0" fontId="0" fillId="13" borderId="15" xfId="0" applyFill="1" applyBorder="1" applyAlignment="1">
      <alignment horizontal="center"/>
    </xf>
    <xf numFmtId="2" fontId="5" fillId="13" borderId="15" xfId="0" applyNumberFormat="1" applyFont="1" applyFill="1" applyBorder="1" applyAlignment="1">
      <alignment horizontal="center"/>
    </xf>
    <xf numFmtId="2" fontId="0" fillId="13" borderId="15" xfId="0" applyNumberFormat="1" applyFill="1" applyBorder="1" applyAlignment="1">
      <alignment horizontal="center"/>
    </xf>
    <xf numFmtId="0" fontId="5" fillId="13" borderId="15" xfId="0" applyFont="1" applyFill="1" applyBorder="1" applyAlignment="1">
      <alignment horizontal="center"/>
    </xf>
    <xf numFmtId="0" fontId="4" fillId="13" borderId="15" xfId="0" applyFont="1" applyFill="1" applyBorder="1" applyAlignment="1">
      <alignment horizontal="center"/>
    </xf>
    <xf numFmtId="2" fontId="4" fillId="13" borderId="15" xfId="0" applyNumberFormat="1" applyFont="1" applyFill="1" applyBorder="1" applyAlignment="1">
      <alignment horizontal="center"/>
    </xf>
    <xf numFmtId="0" fontId="0" fillId="5" borderId="0" xfId="0" applyFill="1"/>
    <xf numFmtId="0" fontId="4" fillId="14" borderId="15" xfId="0" applyNumberFormat="1" applyFont="1" applyFill="1" applyBorder="1" applyAlignment="1">
      <alignment horizontal="center"/>
    </xf>
    <xf numFmtId="0" fontId="3" fillId="14" borderId="20" xfId="0" applyFont="1" applyFill="1" applyBorder="1" applyAlignment="1">
      <alignment horizontal="center"/>
    </xf>
    <xf numFmtId="2" fontId="3" fillId="8" borderId="15" xfId="0" applyNumberFormat="1" applyFont="1" applyFill="1" applyBorder="1" applyAlignment="1">
      <alignment horizontal="center"/>
    </xf>
    <xf numFmtId="0" fontId="5" fillId="12" borderId="12" xfId="0" applyFont="1" applyFill="1" applyBorder="1"/>
    <xf numFmtId="0" fontId="5" fillId="12" borderId="1" xfId="0" applyFont="1" applyFill="1" applyBorder="1" applyAlignment="1">
      <alignment horizontal="center"/>
    </xf>
    <xf numFmtId="0" fontId="3" fillId="12" borderId="7" xfId="0" applyFont="1" applyFill="1" applyBorder="1" applyAlignment="1">
      <alignment horizontal="center"/>
    </xf>
    <xf numFmtId="0" fontId="3" fillId="13" borderId="7" xfId="0" applyFont="1" applyFill="1" applyBorder="1" applyAlignment="1">
      <alignment horizontal="center"/>
    </xf>
    <xf numFmtId="0" fontId="3" fillId="13" borderId="20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left" vertical="top" wrapText="1"/>
    </xf>
    <xf numFmtId="0" fontId="0" fillId="0" borderId="5" xfId="0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7" fillId="4" borderId="3" xfId="0" applyFont="1" applyFill="1" applyBorder="1" applyAlignment="1">
      <alignment horizontal="left" vertical="top" wrapText="1" indent="2"/>
    </xf>
    <xf numFmtId="0" fontId="7" fillId="4" borderId="4" xfId="0" applyFont="1" applyFill="1" applyBorder="1" applyAlignment="1">
      <alignment horizontal="left" vertical="top" wrapText="1" indent="2"/>
    </xf>
    <xf numFmtId="0" fontId="7" fillId="4" borderId="5" xfId="0" applyFont="1" applyFill="1" applyBorder="1" applyAlignment="1">
      <alignment horizontal="left" vertical="top" wrapText="1" indent="2"/>
    </xf>
    <xf numFmtId="0" fontId="11" fillId="0" borderId="3" xfId="0" applyFont="1" applyFill="1" applyBorder="1" applyAlignment="1">
      <alignment horizontal="left" vertical="top" wrapText="1"/>
    </xf>
    <xf numFmtId="0" fontId="11" fillId="0" borderId="5" xfId="0" applyFont="1" applyFill="1" applyBorder="1" applyAlignment="1">
      <alignment horizontal="left" vertical="top" wrapText="1"/>
    </xf>
    <xf numFmtId="0" fontId="13" fillId="0" borderId="3" xfId="1" applyFill="1" applyBorder="1" applyAlignment="1">
      <alignment horizontal="left" vertical="top" wrapText="1"/>
    </xf>
    <xf numFmtId="0" fontId="13" fillId="0" borderId="5" xfId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center" vertical="top" wrapText="1"/>
    </xf>
    <xf numFmtId="0" fontId="12" fillId="0" borderId="5" xfId="0" applyFont="1" applyFill="1" applyBorder="1" applyAlignment="1">
      <alignment horizontal="center" vertical="top" wrapText="1"/>
    </xf>
    <xf numFmtId="0" fontId="14" fillId="0" borderId="3" xfId="0" applyFont="1" applyFill="1" applyBorder="1" applyAlignment="1">
      <alignment horizontal="left" vertical="top" wrapText="1"/>
    </xf>
    <xf numFmtId="0" fontId="24" fillId="3" borderId="0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24" fillId="5" borderId="16" xfId="0" applyFont="1" applyFill="1" applyBorder="1" applyAlignment="1">
      <alignment horizontal="center"/>
    </xf>
    <xf numFmtId="0" fontId="24" fillId="5" borderId="13" xfId="0" applyFont="1" applyFill="1" applyBorder="1" applyAlignment="1">
      <alignment horizontal="center"/>
    </xf>
    <xf numFmtId="0" fontId="24" fillId="5" borderId="2" xfId="0" applyFont="1" applyFill="1" applyBorder="1" applyAlignment="1">
      <alignment horizontal="center"/>
    </xf>
  </cellXfs>
  <cellStyles count="2">
    <cellStyle name="Köprü" xfId="1" builtinId="8"/>
    <cellStyle name="Normal" xfId="0" builtinId="0"/>
  </cellStyles>
  <dxfs count="74">
    <dxf>
      <font>
        <strike val="0"/>
        <outline val="0"/>
        <shadow val="0"/>
        <u val="none"/>
        <vertAlign val="baseline"/>
        <sz val="14"/>
        <color auto="1"/>
        <name val="Calibri"/>
        <scheme val="none"/>
      </font>
      <fill>
        <patternFill>
          <bgColor rgb="FFFF000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2" formatCode="0.00"/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2" formatCode="0.00"/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rgb="FFFF0000"/>
        </patternFill>
      </fill>
      <alignment horizontal="center" vertical="bottom" textRotation="0" indent="0" justifyLastLine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rgb="FFFF0000"/>
        </patternFill>
      </fill>
      <alignment horizontal="center" vertical="bottom" textRotation="0" indent="0" justifyLastLine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theme="5" tint="0.5999938962981048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indent="0" justifyLastLine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indent="0" justifyLastLine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indent="0" justifyLastLine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bottom" textRotation="0" indent="0" justifyLastLine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bottom" textRotation="0" indent="0" justifyLastLine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theme="7" tint="0.3999755851924192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none">
          <fgColor indexed="64"/>
          <bgColor rgb="FFFFFF00"/>
        </patternFill>
      </fill>
      <alignment horizontal="center" vertical="bottom" textRotation="0" indent="0" justifyLastLine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2" formatCode="0.00"/>
      <fill>
        <patternFill patternType="none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fill>
        <patternFill patternType="none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5" tint="0.399975585192419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fill>
        <patternFill patternType="none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fill>
        <patternFill patternType="none">
          <fgColor indexed="64"/>
          <bgColor rgb="FFFFFF00"/>
        </patternFill>
      </fill>
      <alignment horizontal="center" vertical="bottom" textRotation="0" indent="0" justifyLastLine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none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2" formatCode="0.00"/>
      <fill>
        <patternFill patternType="none">
          <fgColor indexed="64"/>
          <bgColor rgb="FFFFFF00"/>
        </patternFill>
      </fill>
      <alignment horizontal="center" vertical="bottom" textRotation="0" indent="0" justifyLastLine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none">
          <fgColor indexed="64"/>
          <bgColor rgb="FFFFFF00"/>
        </patternFill>
      </fill>
      <alignment horizontal="center" vertical="bottom" textRotation="0" indent="0" justifyLastLine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indent="0" justifyLastLine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Calibri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rgb="FF92D05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indent="0" justifyLastLine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indent="0" justifyLastLine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bottom" textRotation="0" indent="0" justifyLastLine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bottom" textRotation="0" indent="0" justifyLastLine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Calibri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762000</xdr:colOff>
      <xdr:row>0</xdr:row>
      <xdr:rowOff>0</xdr:rowOff>
    </xdr:from>
    <xdr:to>
      <xdr:col>0</xdr:col>
      <xdr:colOff>3076575</xdr:colOff>
      <xdr:row>0</xdr:row>
      <xdr:rowOff>1614170</xdr:rowOff>
    </xdr:to>
    <xdr:pic>
      <xdr:nvPicPr>
        <xdr:cNvPr id="3" name="image2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0"/>
          <a:ext cx="2314575" cy="1614170"/>
        </a:xfrm>
        <a:prstGeom prst="rect">
          <a:avLst/>
        </a:prstGeom>
      </xdr:spPr>
    </xdr:pic>
    <xdr:clientData/>
  </xdr:twoCellAnchor>
  <xdr:twoCellAnchor editAs="oneCell">
    <xdr:from>
      <xdr:col>2</xdr:col>
      <xdr:colOff>390525</xdr:colOff>
      <xdr:row>0</xdr:row>
      <xdr:rowOff>1</xdr:rowOff>
    </xdr:from>
    <xdr:to>
      <xdr:col>2</xdr:col>
      <xdr:colOff>2238375</xdr:colOff>
      <xdr:row>0</xdr:row>
      <xdr:rowOff>1619251</xdr:rowOff>
    </xdr:to>
    <xdr:pic>
      <xdr:nvPicPr>
        <xdr:cNvPr id="4" name="Resim 3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8725" y="1"/>
          <a:ext cx="1847850" cy="16192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4" name="Tablo225" displayName="Tablo225" ref="A2:N4" totalsRowShown="0" headerRowDxfId="73" dataDxfId="71" headerRowBorderDxfId="72" tableBorderDxfId="70" totalsRowBorderDxfId="69">
  <autoFilter ref="A2:N4"/>
  <sortState ref="A3:P4">
    <sortCondition descending="1" ref="L2:L4"/>
  </sortState>
  <tableColumns count="14">
    <tableColumn id="1" name="Adı Soyadı" dataDxfId="68"/>
    <tableColumn id="6" name="T.C Kimlik Numarası" dataDxfId="67"/>
    <tableColumn id="9" name="Fakülte/Enstitü/Meslek Yüksek Okulu" dataDxfId="66"/>
    <tableColumn id="21" name="BÖLÜM" dataDxfId="65"/>
    <tableColumn id="20" name="GANO(4'lük Sistem)" dataDxfId="64"/>
    <tableColumn id="18" name="GANO (100'lük Sistem)" dataDxfId="63"/>
    <tableColumn id="56" name="Kriter 1 - Akademik başarı düzeyi(GANO) (%50)" dataDxfId="62">
      <calculatedColumnFormula>F3/2</calculatedColumnFormula>
    </tableColumn>
    <tableColumn id="19" name="Yabancı Dil Puanı" dataDxfId="61"/>
    <tableColumn id="2" name="Kriter 2 - Dil Puanı (%50)" dataDxfId="60">
      <calculatedColumnFormula>H3/2</calculatedColumnFormula>
    </tableColumn>
    <tableColumn id="7" name="Kriter 6 - Başvuru esnasında staj yeri kabul mektubu sunma +10 Puan" dataDxfId="59"/>
    <tableColumn id="8" name="Kriter 11 - Aynı proje türü kapsamında daha önce yararlanma (hibeli veya hibesiz)  - 10 Puan"/>
    <tableColumn id="14" name="TOPLAM ERASMUS PUANI" dataDxfId="58">
      <calculatedColumnFormula>SUM(Tablo225[[#This Row],[Kriter 1 - Akademik başarı düzeyi(GANO) (%50)]],Tablo225[[#This Row],[Kriter 2 - Dil Puanı (%50)]],Tablo225[[#This Row],[Kriter 6 - Başvuru esnasında staj yeri kabul mektubu sunma +10 Puan]],K8,K3)</calculatedColumnFormula>
    </tableColumn>
    <tableColumn id="4" name="Gidilecek Ülke" dataDxfId="57"/>
    <tableColumn id="3" name="SONUÇ" dataDxfId="5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o22" displayName="Tablo22" ref="A2:Q24" totalsRowShown="0" headerRowDxfId="55" dataDxfId="53" headerRowBorderDxfId="54" tableBorderDxfId="52" totalsRowBorderDxfId="51">
  <autoFilter ref="A2:Q24"/>
  <sortState ref="A3:Q24">
    <sortCondition descending="1" ref="O2:O24"/>
  </sortState>
  <tableColumns count="17">
    <tableColumn id="1" name="Adı Soyadı" dataDxfId="50"/>
    <tableColumn id="6" name="T.C Kimlik Numarası" dataDxfId="49"/>
    <tableColumn id="9" name="Fakülte/Enstitü/Meslek Yüksek Okulu" dataDxfId="48"/>
    <tableColumn id="21" name="BÖLÜM" dataDxfId="47"/>
    <tableColumn id="20" name="GANO(4'lük Sistem)" dataDxfId="46"/>
    <tableColumn id="18" name="GANO (100'lük Sistem)" dataDxfId="45"/>
    <tableColumn id="56" name="Kriter 1 - Akademik başarı düzeyi(GANO) (%50)" dataDxfId="44">
      <calculatedColumnFormula>F3/2</calculatedColumnFormula>
    </tableColumn>
    <tableColumn id="19" name="Kriter 2- Yabancı Dil Puanı (%50)" dataDxfId="43"/>
    <tableColumn id="2" name="Kriter 2 - Dil Puanı (%50)" dataDxfId="42">
      <calculatedColumnFormula>H3/2</calculatedColumnFormula>
    </tableColumn>
    <tableColumn id="16" name="Kriter 4- Engelli öğrencilere (engelliliğin belgelenmesi kaydıyla) +10 Puan" dataDxfId="41"/>
    <tableColumn id="7" name="Kriter 6 - Başvuru esnasında staj yeri kabul mektubu sunma +10 Puan" dataDxfId="40">
      <calculatedColumnFormula>+#REF!</calculatedColumnFormula>
    </tableColumn>
    <tableColumn id="15" name="Kriter 7 - Kendileri veya 1. derece yakınları AFAD’dan_x000a_afetzede yardımı alanlar (+10 Puan)" dataDxfId="39"/>
    <tableColumn id="12" name="Kriter 8 - Dijital becerileri geliştirmeye yönelik stajlar (DOTs) önceliklendirilir. (+5 Puan)" dataDxfId="38"/>
    <tableColumn id="11" name="Kriter 11 - Aynı proje türü kapsamında daha önce yararlanma (hibeli veya hibesiz)  - 10 Puan" dataDxfId="37"/>
    <tableColumn id="14" name="TOPLAM ERASMUS PUANI" dataDxfId="36">
      <calculatedColumnFormula xml:space="preserve"> SUM(Tablo22[[#This Row],[Kriter 1 - Akademik başarı düzeyi(GANO) (%50)]],Tablo22[[#This Row],[Kriter 2 - Dil Puanı (%50)]],Tablo22[[#This Row],[Kriter 6 - Başvuru esnasında staj yeri kabul mektubu sunma +10 Puan]],#REF!,#REF!,#REF!)</calculatedColumnFormula>
    </tableColumn>
    <tableColumn id="4" name="Gidilecek Ülke" dataDxfId="35"/>
    <tableColumn id="3" name="SONUÇ" dataDxfId="3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" name="Tablo2" displayName="Tablo2" ref="A2:N7" totalsRowShown="0" headerRowDxfId="33" dataDxfId="31" headerRowBorderDxfId="32" tableBorderDxfId="30" totalsRowBorderDxfId="29">
  <autoFilter ref="A2:N7"/>
  <sortState ref="A3:N7">
    <sortCondition descending="1" ref="L2:L7"/>
  </sortState>
  <tableColumns count="14">
    <tableColumn id="1" name="Adı Soyadı" dataDxfId="28"/>
    <tableColumn id="6" name="T.C Kimlik Numarası" dataDxfId="27"/>
    <tableColumn id="9" name="Fakülte/Enstitü/Meslek Yüksek Okulu" dataDxfId="26"/>
    <tableColumn id="21" name="BÖLÜM" dataDxfId="25"/>
    <tableColumn id="20" name="GANO(4'lük Sistem)" dataDxfId="24"/>
    <tableColumn id="18" name="GANO (100'lük Sistem)" dataDxfId="23"/>
    <tableColumn id="56" name="Kriter 1 - Akademik başarı düzeyi(GANO) (%50)" dataDxfId="22">
      <calculatedColumnFormula>F3/2</calculatedColumnFormula>
    </tableColumn>
    <tableColumn id="19" name="Kriter 2- Yabancı Dil Puanı" dataDxfId="21"/>
    <tableColumn id="2" name="Dil Puanı (%50)" dataDxfId="20">
      <calculatedColumnFormula>H3/2</calculatedColumnFormula>
    </tableColumn>
    <tableColumn id="7" name="Kriter 6 - Başvuru esnasında staj yeri kabul mektubu sunma +10 Puan" dataDxfId="19">
      <calculatedColumnFormula>+#REF!</calculatedColumnFormula>
    </tableColumn>
    <tableColumn id="8" name="Kriter 7 - Aynı proje türü kapsamında daha önce yararlanma (hibeli veya hibesiz) - 10 Puan" dataDxfId="18"/>
    <tableColumn id="14" name="TOPLAM ERASMUS PUANI" dataDxfId="17">
      <calculatedColumnFormula>Tablo2[[#This Row],[Kriter 1 - Akademik başarı düzeyi(GANO) (%50)]]+Tablo2[[#This Row],[Dil Puanı (%50)]]+Tablo2[[#This Row],[Kriter 6 - Başvuru esnasında staj yeri kabul mektubu sunma +10 Puan]]+Tablo2[[#This Row],[Kriter 7 - Aynı proje türü kapsamında daha önce yararlanma (hibeli veya hibesiz) - 10 Puan]]</calculatedColumnFormula>
    </tableColumn>
    <tableColumn id="4" name="Gidilecek Ülke" dataDxfId="16"/>
    <tableColumn id="3" name="SONUÇ" dataDxfId="15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3" name="Tablo24" displayName="Tablo24" ref="A2:N3" totalsRowShown="0" headerRowDxfId="14">
  <autoFilter ref="A2:N3"/>
  <tableColumns count="14">
    <tableColumn id="1" name="Adı Soyadı" dataDxfId="13"/>
    <tableColumn id="4" name="T.C Kimlik Numarası" dataDxfId="12"/>
    <tableColumn id="16" name="FAKÜLTE/ENSTİTÜ/YÜKSEKOKUL/MESLEK YÜKSEK OKULU" dataDxfId="11"/>
    <tableColumn id="21" name="BÖLÜM" dataDxfId="10"/>
    <tableColumn id="20" name="Sütun1" dataDxfId="9"/>
    <tableColumn id="18" name="Sütun2" dataDxfId="8"/>
    <tableColumn id="56" name="Sütun3" dataDxfId="7">
      <calculatedColumnFormula>F3/2</calculatedColumnFormula>
    </tableColumn>
    <tableColumn id="19" name="Sütun4" dataDxfId="6"/>
    <tableColumn id="2" name="Sütun5" dataDxfId="5">
      <calculatedColumnFormula>H3/2</calculatedColumnFormula>
    </tableColumn>
    <tableColumn id="5" name="Sütun6" dataDxfId="4"/>
    <tableColumn id="8" name="Sütun7" dataDxfId="3"/>
    <tableColumn id="14" name="Sütun8" dataDxfId="2">
      <calculatedColumnFormula>SUM(Tablo2[[#This Row],[Kriter 1 - Akademik başarı düzeyi(GANO) (%50)]],Tablo2[[#This Row],[Dil Puanı (%50)]],Tablo2[[#This Row],[Kriter 6 - Başvuru esnasında staj yeri kabul mektubu sunma +10 Puan]],-Tablo2[[#This Row],[Kriter 7 - Aynı proje türü kapsamında daha önce yararlanma (hibeli veya hibesiz) - 10 Puan]],-#REF!)</calculatedColumnFormula>
    </tableColumn>
    <tableColumn id="3" name="SONUÇ" dataDxfId="1"/>
    <tableColumn id="7" name="GEREKÇ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105000"/>
                <a:lumMod val="110000"/>
                <a:tint val="67000"/>
              </a:schemeClr>
            </a:gs>
            <a:gs pos="50000">
              <a:schemeClr val="phClr">
                <a:satMod val="103000"/>
                <a:lumMod val="105000"/>
                <a:tint val="73000"/>
              </a:schemeClr>
            </a:gs>
            <a:gs pos="100000">
              <a:schemeClr val="phClr">
                <a:satMod val="109000"/>
                <a:lumMod val="105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satMod val="120000"/>
                <a:lumMod val="99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satMod val="150000"/>
                <a:lumMod val="102000"/>
                <a:tint val="93000"/>
                <a:shade val="98000"/>
              </a:schemeClr>
            </a:gs>
            <a:gs pos="50000">
              <a:schemeClr val="phClr">
                <a:satMod val="130000"/>
                <a:lumMod val="103000"/>
                <a:tint val="98000"/>
                <a:shade val="90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oyp.yok.gov.tr/Documents/Anasayfa/4lukSistem.pdf" TargetMode="External"/><Relationship Id="rId1" Type="http://schemas.openxmlformats.org/officeDocument/2006/relationships/hyperlink" Target="http://www.yok.gov.tr/documents/10279/31737/4_luk_sistem_100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workbookViewId="0">
      <selection activeCell="D8" sqref="D8"/>
    </sheetView>
  </sheetViews>
  <sheetFormatPr defaultRowHeight="18.75" x14ac:dyDescent="0.3"/>
  <cols>
    <col min="1" max="1" width="42.296875" style="5" customWidth="1"/>
    <col min="2" max="2" width="6.5" style="5" customWidth="1"/>
    <col min="3" max="3" width="36" style="5" customWidth="1"/>
  </cols>
  <sheetData>
    <row r="1" spans="1:4" ht="129.75" customHeight="1" x14ac:dyDescent="0.3">
      <c r="B1" s="127"/>
      <c r="C1" s="127"/>
    </row>
    <row r="2" spans="1:4" ht="20.25" customHeight="1" x14ac:dyDescent="0.3">
      <c r="A2" s="126" t="s">
        <v>40</v>
      </c>
      <c r="B2" s="126"/>
      <c r="C2" s="126"/>
      <c r="D2" s="126"/>
    </row>
    <row r="3" spans="1:4" ht="20.25" customHeight="1" x14ac:dyDescent="0.3">
      <c r="A3" s="6" t="s">
        <v>35</v>
      </c>
    </row>
    <row r="4" spans="1:4" ht="20.25" x14ac:dyDescent="0.3">
      <c r="A4" s="128" t="s">
        <v>8</v>
      </c>
      <c r="B4" s="129"/>
      <c r="C4" s="130"/>
    </row>
    <row r="5" spans="1:4" x14ac:dyDescent="0.3">
      <c r="A5" s="8" t="s">
        <v>12</v>
      </c>
      <c r="B5" s="131" t="s">
        <v>9</v>
      </c>
      <c r="C5" s="132"/>
    </row>
    <row r="6" spans="1:4" ht="34.5" customHeight="1" x14ac:dyDescent="0.3">
      <c r="A6" s="7" t="s">
        <v>10</v>
      </c>
      <c r="B6" s="133" t="s">
        <v>11</v>
      </c>
      <c r="C6" s="134"/>
    </row>
    <row r="7" spans="1:4" ht="41.25" customHeight="1" x14ac:dyDescent="0.3">
      <c r="A7" s="8" t="s">
        <v>15</v>
      </c>
      <c r="B7" s="135" t="s">
        <v>41</v>
      </c>
      <c r="C7" s="136"/>
    </row>
    <row r="8" spans="1:4" ht="45" customHeight="1" x14ac:dyDescent="0.3">
      <c r="A8" s="8" t="s">
        <v>18</v>
      </c>
      <c r="B8" s="124" t="s">
        <v>23</v>
      </c>
      <c r="C8" s="125"/>
    </row>
    <row r="9" spans="1:4" ht="93.75" customHeight="1" x14ac:dyDescent="0.3">
      <c r="A9" s="9" t="s">
        <v>6</v>
      </c>
      <c r="B9" s="137" t="s">
        <v>25</v>
      </c>
      <c r="C9" s="125"/>
    </row>
    <row r="10" spans="1:4" ht="71.25" customHeight="1" x14ac:dyDescent="0.3">
      <c r="A10" s="9" t="s">
        <v>4</v>
      </c>
      <c r="B10" s="124" t="s">
        <v>24</v>
      </c>
      <c r="C10" s="125"/>
    </row>
  </sheetData>
  <mergeCells count="9">
    <mergeCell ref="B10:C10"/>
    <mergeCell ref="A2:D2"/>
    <mergeCell ref="B1:C1"/>
    <mergeCell ref="A4:C4"/>
    <mergeCell ref="B5:C5"/>
    <mergeCell ref="B6:C6"/>
    <mergeCell ref="B7:C7"/>
    <mergeCell ref="B8:C8"/>
    <mergeCell ref="B9:C9"/>
  </mergeCells>
  <hyperlinks>
    <hyperlink ref="B6" r:id="rId1" display="http://www.yok.gov.tr/documents/10279/31737/4_luk_sistem_100/"/>
    <hyperlink ref="B6:C6" r:id="rId2" display="4’lük sistemdeki notların 100’lük sistemdeki karşılıklarını ifade etmektedir. Ayrıntılı bilgi için TIKLAYINIZ."/>
  </hyperlinks>
  <pageMargins left="0.7" right="0.7" top="0.75" bottom="0.75" header="0.3" footer="0.3"/>
  <pageSetup paperSize="9" orientation="portrait" verticalDpi="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zoomScale="55" zoomScaleNormal="55" workbookViewId="0">
      <selection activeCell="D31" sqref="D31"/>
    </sheetView>
  </sheetViews>
  <sheetFormatPr defaultRowHeight="18.75" x14ac:dyDescent="0.3"/>
  <cols>
    <col min="1" max="1" width="26.09765625" style="4" customWidth="1"/>
    <col min="2" max="2" width="19.8984375" style="4" customWidth="1"/>
    <col min="3" max="3" width="35.59765625" style="4" bestFit="1" customWidth="1"/>
    <col min="4" max="4" width="18.796875" style="4" bestFit="1" customWidth="1"/>
    <col min="5" max="5" width="19.3984375" style="4" bestFit="1" customWidth="1"/>
    <col min="6" max="6" width="21.19921875" style="3" bestFit="1" customWidth="1"/>
    <col min="7" max="7" width="22.5" style="2" customWidth="1"/>
    <col min="8" max="8" width="19.3984375" style="3" bestFit="1" customWidth="1"/>
    <col min="9" max="9" width="16.5" style="3" bestFit="1" customWidth="1"/>
    <col min="10" max="11" width="26" style="3" customWidth="1"/>
    <col min="12" max="12" width="17.3984375" style="3" bestFit="1" customWidth="1"/>
    <col min="13" max="13" width="17.3984375" bestFit="1" customWidth="1"/>
    <col min="14" max="14" width="12.59765625" bestFit="1" customWidth="1"/>
  </cols>
  <sheetData>
    <row r="1" spans="1:14" ht="36" x14ac:dyDescent="0.55000000000000004">
      <c r="A1" s="138" t="s">
        <v>42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7"/>
    </row>
    <row r="2" spans="1:14" ht="99" customHeight="1" x14ac:dyDescent="0.3">
      <c r="A2" s="25" t="s">
        <v>0</v>
      </c>
      <c r="B2" s="26" t="s">
        <v>26</v>
      </c>
      <c r="C2" s="26" t="s">
        <v>29</v>
      </c>
      <c r="D2" s="26" t="s">
        <v>3</v>
      </c>
      <c r="E2" s="26" t="s">
        <v>13</v>
      </c>
      <c r="F2" s="26" t="s">
        <v>14</v>
      </c>
      <c r="G2" s="27" t="s">
        <v>17</v>
      </c>
      <c r="H2" s="28" t="s">
        <v>2</v>
      </c>
      <c r="I2" s="28" t="s">
        <v>16</v>
      </c>
      <c r="J2" s="28" t="s">
        <v>20</v>
      </c>
      <c r="K2" s="28" t="s">
        <v>67</v>
      </c>
      <c r="L2" s="27" t="s">
        <v>6</v>
      </c>
      <c r="M2" s="27" t="s">
        <v>7</v>
      </c>
      <c r="N2" s="29" t="s">
        <v>4</v>
      </c>
    </row>
    <row r="3" spans="1:14" s="1" customFormat="1" x14ac:dyDescent="0.3">
      <c r="A3" s="81" t="s">
        <v>83</v>
      </c>
      <c r="B3" s="58" t="s">
        <v>84</v>
      </c>
      <c r="C3" s="58" t="s">
        <v>53</v>
      </c>
      <c r="D3" s="58" t="s">
        <v>49</v>
      </c>
      <c r="E3" s="57">
        <v>3.52</v>
      </c>
      <c r="F3" s="39">
        <v>88.8</v>
      </c>
      <c r="G3" s="82">
        <f>F3/2</f>
        <v>44.4</v>
      </c>
      <c r="H3" s="40">
        <v>82</v>
      </c>
      <c r="I3" s="41">
        <f>H3/2</f>
        <v>41</v>
      </c>
      <c r="J3" s="40">
        <v>10</v>
      </c>
      <c r="K3" s="40">
        <v>-10</v>
      </c>
      <c r="L3" s="57">
        <f>SUM(Tablo225[[#This Row],[Kriter 1 - Akademik başarı düzeyi(GANO) (%50)]],Tablo225[[#This Row],[Kriter 2 - Dil Puanı (%50)]],Tablo225[[#This Row],[Kriter 6 - Başvuru esnasında staj yeri kabul mektubu sunma +10 Puan]],K8,K3)</f>
        <v>85.4</v>
      </c>
      <c r="M3" s="31" t="s">
        <v>28</v>
      </c>
      <c r="N3" s="32" t="s">
        <v>21</v>
      </c>
    </row>
    <row r="4" spans="1:14" x14ac:dyDescent="0.3">
      <c r="A4" s="83" t="s">
        <v>86</v>
      </c>
      <c r="B4" s="84" t="s">
        <v>85</v>
      </c>
      <c r="C4" s="84" t="s">
        <v>48</v>
      </c>
      <c r="D4" s="84" t="s">
        <v>49</v>
      </c>
      <c r="E4" s="84">
        <v>2.87</v>
      </c>
      <c r="F4" s="85">
        <v>73.63</v>
      </c>
      <c r="G4" s="85">
        <f>F4/2</f>
        <v>36.814999999999998</v>
      </c>
      <c r="H4" s="86">
        <v>70</v>
      </c>
      <c r="I4" s="87">
        <f>H4/2</f>
        <v>35</v>
      </c>
      <c r="J4" s="86">
        <v>10</v>
      </c>
      <c r="K4" s="86"/>
      <c r="L4" s="86">
        <f>SUM(Tablo225[[#This Row],[Kriter 1 - Akademik başarı düzeyi(GANO) (%50)]],Tablo225[[#This Row],[Kriter 2 - Dil Puanı (%50)]],Tablo225[[#This Row],[Kriter 6 - Başvuru esnasında staj yeri kabul mektubu sunma +10 Puan]],K9,K4)</f>
        <v>81.814999999999998</v>
      </c>
      <c r="M4" s="118" t="s">
        <v>28</v>
      </c>
      <c r="N4" s="88" t="s">
        <v>22</v>
      </c>
    </row>
    <row r="5" spans="1:14" x14ac:dyDescent="0.3">
      <c r="A5" s="139"/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</row>
  </sheetData>
  <mergeCells count="2">
    <mergeCell ref="A1:M1"/>
    <mergeCell ref="A5:N5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zoomScale="55" zoomScaleNormal="55" workbookViewId="0">
      <selection activeCell="O22" sqref="O22"/>
    </sheetView>
  </sheetViews>
  <sheetFormatPr defaultRowHeight="18.75" x14ac:dyDescent="0.3"/>
  <cols>
    <col min="1" max="1" width="23.09765625" style="4" bestFit="1" customWidth="1"/>
    <col min="2" max="2" width="19.8984375" style="4" customWidth="1"/>
    <col min="3" max="3" width="35.59765625" style="4" bestFit="1" customWidth="1"/>
    <col min="4" max="4" width="28.69921875" style="4" bestFit="1" customWidth="1"/>
    <col min="5" max="5" width="13.8984375" style="4" customWidth="1"/>
    <col min="6" max="6" width="17" style="3" customWidth="1"/>
    <col min="7" max="7" width="22.5" style="2" customWidth="1"/>
    <col min="8" max="8" width="15.69921875" style="3" customWidth="1"/>
    <col min="9" max="9" width="16.5" style="3" bestFit="1" customWidth="1"/>
    <col min="10" max="10" width="23.59765625" style="3" customWidth="1"/>
    <col min="11" max="11" width="23.09765625" style="3" customWidth="1"/>
    <col min="12" max="12" width="20.69921875" style="3" customWidth="1"/>
    <col min="13" max="13" width="20.5" style="3" customWidth="1"/>
    <col min="14" max="14" width="20.19921875" customWidth="1"/>
    <col min="15" max="15" width="13" customWidth="1"/>
    <col min="16" max="16" width="14.296875" customWidth="1"/>
    <col min="17" max="17" width="12.59765625" bestFit="1" customWidth="1"/>
  </cols>
  <sheetData>
    <row r="1" spans="1:17" ht="36" x14ac:dyDescent="0.55000000000000004">
      <c r="A1" s="140" t="s">
        <v>42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9"/>
      <c r="P1" s="115"/>
      <c r="Q1" s="115"/>
    </row>
    <row r="2" spans="1:17" ht="99" customHeight="1" x14ac:dyDescent="0.3">
      <c r="A2" s="20" t="s">
        <v>0</v>
      </c>
      <c r="B2" s="21" t="s">
        <v>26</v>
      </c>
      <c r="C2" s="21" t="s">
        <v>29</v>
      </c>
      <c r="D2" s="21" t="s">
        <v>3</v>
      </c>
      <c r="E2" s="21" t="s">
        <v>13</v>
      </c>
      <c r="F2" s="21" t="s">
        <v>14</v>
      </c>
      <c r="G2" s="22" t="s">
        <v>17</v>
      </c>
      <c r="H2" s="23" t="s">
        <v>65</v>
      </c>
      <c r="I2" s="23" t="s">
        <v>16</v>
      </c>
      <c r="J2" s="23" t="s">
        <v>75</v>
      </c>
      <c r="K2" s="23" t="s">
        <v>20</v>
      </c>
      <c r="L2" s="23" t="s">
        <v>69</v>
      </c>
      <c r="M2" s="23" t="s">
        <v>63</v>
      </c>
      <c r="N2" s="23" t="s">
        <v>67</v>
      </c>
      <c r="O2" s="22" t="s">
        <v>6</v>
      </c>
      <c r="P2" s="22" t="s">
        <v>7</v>
      </c>
      <c r="Q2" s="24" t="s">
        <v>4</v>
      </c>
    </row>
    <row r="3" spans="1:17" s="1" customFormat="1" x14ac:dyDescent="0.3">
      <c r="A3" s="50" t="s">
        <v>87</v>
      </c>
      <c r="B3" s="51" t="s">
        <v>88</v>
      </c>
      <c r="C3" s="51" t="s">
        <v>32</v>
      </c>
      <c r="D3" s="37" t="s">
        <v>27</v>
      </c>
      <c r="E3" s="51">
        <v>3.55</v>
      </c>
      <c r="F3" s="52">
        <v>89.5</v>
      </c>
      <c r="G3" s="53">
        <f t="shared" ref="G3:G24" si="0">F3/2</f>
        <v>44.75</v>
      </c>
      <c r="H3" s="54">
        <v>82</v>
      </c>
      <c r="I3" s="55">
        <f t="shared" ref="I3:I24" si="1">H3/2</f>
        <v>41</v>
      </c>
      <c r="J3" s="55"/>
      <c r="K3" s="51">
        <v>10</v>
      </c>
      <c r="L3" s="51"/>
      <c r="M3" s="38">
        <v>5</v>
      </c>
      <c r="N3" s="38">
        <v>0</v>
      </c>
      <c r="O3" s="56">
        <f>SUM(Tablo22[[#This Row],[Kriter 1 - Akademik başarı düzeyi(GANO) (%50)]],Tablo22[[#This Row],[Kriter 2 - Dil Puanı (%50)]],Tablo22[[#This Row],[Kriter 6 - Başvuru esnasında staj yeri kabul mektubu sunma +10 Puan]],Tablo22[[#This Row],[Kriter 8 - Dijital becerileri geliştirmeye yönelik stajlar (DOTs) önceliklendirilir. (+5 Puan)]])</f>
        <v>100.75</v>
      </c>
      <c r="P3" s="53" t="s">
        <v>74</v>
      </c>
      <c r="Q3" s="30" t="s">
        <v>21</v>
      </c>
    </row>
    <row r="4" spans="1:17" s="1" customFormat="1" x14ac:dyDescent="0.3">
      <c r="A4" s="50" t="s">
        <v>89</v>
      </c>
      <c r="B4" s="51" t="s">
        <v>90</v>
      </c>
      <c r="C4" s="51" t="s">
        <v>32</v>
      </c>
      <c r="D4" s="37" t="s">
        <v>33</v>
      </c>
      <c r="E4" s="51">
        <v>3.01</v>
      </c>
      <c r="F4" s="52">
        <v>76.900000000000006</v>
      </c>
      <c r="G4" s="53">
        <f t="shared" si="0"/>
        <v>38.450000000000003</v>
      </c>
      <c r="H4" s="54">
        <v>92</v>
      </c>
      <c r="I4" s="55">
        <f t="shared" si="1"/>
        <v>46</v>
      </c>
      <c r="J4" s="55"/>
      <c r="K4" s="51">
        <v>10</v>
      </c>
      <c r="L4" s="51"/>
      <c r="M4" s="51">
        <v>5</v>
      </c>
      <c r="N4" s="38">
        <v>0</v>
      </c>
      <c r="O4" s="56">
        <f>SUM(Tablo22[[#This Row],[Kriter 1 - Akademik başarı düzeyi(GANO) (%50)]],Tablo22[[#This Row],[Kriter 2 - Dil Puanı (%50)]],Tablo22[[#This Row],[Kriter 6 - Başvuru esnasında staj yeri kabul mektubu sunma +10 Puan]], M4)</f>
        <v>99.45</v>
      </c>
      <c r="P4" s="53" t="s">
        <v>37</v>
      </c>
      <c r="Q4" s="30" t="s">
        <v>21</v>
      </c>
    </row>
    <row r="5" spans="1:17" s="1" customFormat="1" x14ac:dyDescent="0.3">
      <c r="A5" s="59" t="s">
        <v>91</v>
      </c>
      <c r="B5" s="60" t="s">
        <v>92</v>
      </c>
      <c r="C5" s="61" t="s">
        <v>32</v>
      </c>
      <c r="D5" s="60" t="s">
        <v>33</v>
      </c>
      <c r="E5" s="61">
        <v>2.65</v>
      </c>
      <c r="F5" s="62">
        <v>68.5</v>
      </c>
      <c r="G5" s="63">
        <f t="shared" si="0"/>
        <v>34.25</v>
      </c>
      <c r="H5" s="64">
        <v>96</v>
      </c>
      <c r="I5" s="65">
        <f t="shared" si="1"/>
        <v>48</v>
      </c>
      <c r="J5" s="65"/>
      <c r="K5" s="61">
        <v>10</v>
      </c>
      <c r="L5" s="61"/>
      <c r="M5" s="64"/>
      <c r="N5" s="64">
        <v>0</v>
      </c>
      <c r="O5" s="66">
        <f>SUM(Tablo22[[#This Row],[Kriter 1 - Akademik başarı düzeyi(GANO) (%50)]],Tablo22[[#This Row],[Kriter 2 - Dil Puanı (%50)]],Tablo22[[#This Row],[Kriter 6 - Başvuru esnasında staj yeri kabul mektubu sunma +10 Puan]],)</f>
        <v>92.25</v>
      </c>
      <c r="P5" s="67" t="s">
        <v>31</v>
      </c>
      <c r="Q5" s="68" t="s">
        <v>22</v>
      </c>
    </row>
    <row r="6" spans="1:17" x14ac:dyDescent="0.3">
      <c r="A6" s="59" t="s">
        <v>95</v>
      </c>
      <c r="B6" s="61" t="s">
        <v>96</v>
      </c>
      <c r="C6" s="61" t="s">
        <v>32</v>
      </c>
      <c r="D6" s="64" t="s">
        <v>27</v>
      </c>
      <c r="E6" s="61">
        <v>3.09</v>
      </c>
      <c r="F6" s="69">
        <v>78.760000000000005</v>
      </c>
      <c r="G6" s="67">
        <f t="shared" si="0"/>
        <v>39.380000000000003</v>
      </c>
      <c r="H6" s="70">
        <v>74</v>
      </c>
      <c r="I6" s="71">
        <f t="shared" si="1"/>
        <v>37</v>
      </c>
      <c r="J6" s="71"/>
      <c r="K6" s="61">
        <v>10</v>
      </c>
      <c r="L6" s="61"/>
      <c r="M6" s="65">
        <v>5</v>
      </c>
      <c r="N6" s="65">
        <v>0</v>
      </c>
      <c r="O6" s="66">
        <f>SUM(Tablo22[[#This Row],[Kriter 1 - Akademik başarı düzeyi(GANO) (%50)]],Tablo22[[#This Row],[Kriter 2 - Dil Puanı (%50)]],Tablo22[[#This Row],[Kriter 6 - Başvuru esnasında staj yeri kabul mektubu sunma +10 Puan]],Tablo22[[#This Row],[Kriter 8 - Dijital becerileri geliştirmeye yönelik stajlar (DOTs) önceliklendirilir. (+5 Puan)]])</f>
        <v>91.38</v>
      </c>
      <c r="P6" s="67" t="s">
        <v>74</v>
      </c>
      <c r="Q6" s="68" t="s">
        <v>22</v>
      </c>
    </row>
    <row r="7" spans="1:17" x14ac:dyDescent="0.3">
      <c r="A7" s="59" t="s">
        <v>97</v>
      </c>
      <c r="B7" s="61" t="s">
        <v>114</v>
      </c>
      <c r="C7" s="61" t="s">
        <v>32</v>
      </c>
      <c r="D7" s="64" t="s">
        <v>27</v>
      </c>
      <c r="E7" s="61">
        <v>2.95</v>
      </c>
      <c r="F7" s="69">
        <v>75.5</v>
      </c>
      <c r="G7" s="67">
        <f t="shared" si="0"/>
        <v>37.75</v>
      </c>
      <c r="H7" s="70">
        <v>76</v>
      </c>
      <c r="I7" s="71">
        <f t="shared" si="1"/>
        <v>38</v>
      </c>
      <c r="J7" s="71"/>
      <c r="K7" s="61">
        <v>10</v>
      </c>
      <c r="L7" s="61"/>
      <c r="M7" s="65">
        <v>5</v>
      </c>
      <c r="N7" s="65">
        <v>0</v>
      </c>
      <c r="O7" s="66">
        <f>SUM(Tablo22[[#This Row],[Kriter 1 - Akademik başarı düzeyi(GANO) (%50)]],Tablo22[[#This Row],[Kriter 2 - Dil Puanı (%50)]],Tablo22[[#This Row],[Kriter 6 - Başvuru esnasında staj yeri kabul mektubu sunma +10 Puan]],Tablo22[[#This Row],[Kriter 8 - Dijital becerileri geliştirmeye yönelik stajlar (DOTs) önceliklendirilir. (+5 Puan)]])</f>
        <v>90.75</v>
      </c>
      <c r="P7" s="67" t="s">
        <v>74</v>
      </c>
      <c r="Q7" s="68" t="s">
        <v>22</v>
      </c>
    </row>
    <row r="8" spans="1:17" x14ac:dyDescent="0.3">
      <c r="A8" s="59" t="s">
        <v>98</v>
      </c>
      <c r="B8" s="61" t="s">
        <v>115</v>
      </c>
      <c r="C8" s="61" t="s">
        <v>32</v>
      </c>
      <c r="D8" s="64" t="s">
        <v>27</v>
      </c>
      <c r="E8" s="61">
        <v>2.6</v>
      </c>
      <c r="F8" s="69">
        <v>67.33</v>
      </c>
      <c r="G8" s="67">
        <f t="shared" si="0"/>
        <v>33.664999999999999</v>
      </c>
      <c r="H8" s="70">
        <v>90</v>
      </c>
      <c r="I8" s="71">
        <f t="shared" si="1"/>
        <v>45</v>
      </c>
      <c r="J8" s="71"/>
      <c r="K8" s="61">
        <v>10</v>
      </c>
      <c r="L8" s="61"/>
      <c r="M8" s="65"/>
      <c r="N8" s="65">
        <v>0</v>
      </c>
      <c r="O8" s="66">
        <f>SUM(Tablo22[[#This Row],[Kriter 1 - Akademik başarı düzeyi(GANO) (%50)]],Tablo22[[#This Row],[Kriter 2 - Dil Puanı (%50)]],Tablo22[[#This Row],[Kriter 6 - Başvuru esnasında staj yeri kabul mektubu sunma +10 Puan]])</f>
        <v>88.664999999999992</v>
      </c>
      <c r="P8" s="67" t="s">
        <v>77</v>
      </c>
      <c r="Q8" s="68" t="s">
        <v>22</v>
      </c>
    </row>
    <row r="9" spans="1:17" x14ac:dyDescent="0.3">
      <c r="A9" s="59" t="s">
        <v>99</v>
      </c>
      <c r="B9" s="61" t="s">
        <v>116</v>
      </c>
      <c r="C9" s="61" t="s">
        <v>32</v>
      </c>
      <c r="D9" s="64" t="s">
        <v>27</v>
      </c>
      <c r="E9" s="61">
        <v>2.84</v>
      </c>
      <c r="F9" s="62">
        <v>72.930000000000007</v>
      </c>
      <c r="G9" s="67">
        <f t="shared" si="0"/>
        <v>36.465000000000003</v>
      </c>
      <c r="H9" s="65">
        <v>84</v>
      </c>
      <c r="I9" s="66">
        <f t="shared" si="1"/>
        <v>42</v>
      </c>
      <c r="J9" s="66"/>
      <c r="K9" s="61">
        <v>10</v>
      </c>
      <c r="L9" s="61"/>
      <c r="M9" s="64"/>
      <c r="N9" s="64">
        <v>0</v>
      </c>
      <c r="O9" s="66">
        <f>SUM(Tablo22[[#This Row],[Kriter 1 - Akademik başarı düzeyi(GANO) (%50)]],Tablo22[[#This Row],[Kriter 2 - Dil Puanı (%50)]],Tablo22[[#This Row],[Kriter 6 - Başvuru esnasında staj yeri kabul mektubu sunma +10 Puan]], M8)</f>
        <v>88.465000000000003</v>
      </c>
      <c r="P9" s="67" t="s">
        <v>37</v>
      </c>
      <c r="Q9" s="68" t="s">
        <v>22</v>
      </c>
    </row>
    <row r="10" spans="1:17" x14ac:dyDescent="0.3">
      <c r="A10" s="59" t="s">
        <v>100</v>
      </c>
      <c r="B10" s="61" t="s">
        <v>117</v>
      </c>
      <c r="C10" s="61" t="s">
        <v>32</v>
      </c>
      <c r="D10" s="64" t="s">
        <v>33</v>
      </c>
      <c r="E10" s="61">
        <v>2.66</v>
      </c>
      <c r="F10" s="69">
        <v>68.73</v>
      </c>
      <c r="G10" s="67">
        <f t="shared" si="0"/>
        <v>34.365000000000002</v>
      </c>
      <c r="H10" s="70">
        <v>78</v>
      </c>
      <c r="I10" s="71">
        <f t="shared" si="1"/>
        <v>39</v>
      </c>
      <c r="J10" s="71"/>
      <c r="K10" s="61">
        <v>10</v>
      </c>
      <c r="L10" s="61"/>
      <c r="M10" s="61">
        <v>5</v>
      </c>
      <c r="N10" s="65">
        <v>0</v>
      </c>
      <c r="O10" s="66">
        <f>SUM(Tablo22[[#This Row],[Kriter 1 - Akademik başarı düzeyi(GANO) (%50)]],Tablo22[[#This Row],[Kriter 2 - Dil Puanı (%50)]],Tablo22[[#This Row],[Kriter 6 - Başvuru esnasında staj yeri kabul mektubu sunma +10 Puan]], M10)</f>
        <v>88.365000000000009</v>
      </c>
      <c r="P10" s="67" t="s">
        <v>37</v>
      </c>
      <c r="Q10" s="68" t="s">
        <v>22</v>
      </c>
    </row>
    <row r="11" spans="1:17" x14ac:dyDescent="0.3">
      <c r="A11" s="59" t="s">
        <v>101</v>
      </c>
      <c r="B11" s="61" t="s">
        <v>118</v>
      </c>
      <c r="C11" s="61" t="s">
        <v>43</v>
      </c>
      <c r="D11" s="64" t="s">
        <v>54</v>
      </c>
      <c r="E11" s="61">
        <v>3.5</v>
      </c>
      <c r="F11" s="69">
        <v>88.33</v>
      </c>
      <c r="G11" s="67">
        <f t="shared" si="0"/>
        <v>44.164999999999999</v>
      </c>
      <c r="H11" s="70">
        <v>88</v>
      </c>
      <c r="I11" s="71">
        <f t="shared" si="1"/>
        <v>44</v>
      </c>
      <c r="J11" s="71"/>
      <c r="K11" s="61">
        <v>10</v>
      </c>
      <c r="L11" s="61"/>
      <c r="M11" s="65"/>
      <c r="N11" s="65">
        <v>-10</v>
      </c>
      <c r="O11" s="66">
        <f>SUM(Tablo22[[#This Row],[Kriter 1 - Akademik başarı düzeyi(GANO) (%50)]],Tablo22[[#This Row],[Kriter 2 - Dil Puanı (%50)]],Tablo22[[#This Row],[Kriter 6 - Başvuru esnasında staj yeri kabul mektubu sunma +10 Puan]],Tablo22[[#This Row],[Kriter 11 - Aynı proje türü kapsamında daha önce yararlanma (hibeli veya hibesiz)  - 10 Puan]])</f>
        <v>88.164999999999992</v>
      </c>
      <c r="P11" s="67" t="s">
        <v>76</v>
      </c>
      <c r="Q11" s="68" t="s">
        <v>22</v>
      </c>
    </row>
    <row r="12" spans="1:17" x14ac:dyDescent="0.3">
      <c r="A12" s="59" t="s">
        <v>102</v>
      </c>
      <c r="B12" s="61" t="s">
        <v>119</v>
      </c>
      <c r="C12" s="61" t="s">
        <v>32</v>
      </c>
      <c r="D12" s="64" t="s">
        <v>27</v>
      </c>
      <c r="E12" s="61">
        <v>2.33</v>
      </c>
      <c r="F12" s="69">
        <v>61.03</v>
      </c>
      <c r="G12" s="67">
        <f t="shared" si="0"/>
        <v>30.515000000000001</v>
      </c>
      <c r="H12" s="70">
        <v>70</v>
      </c>
      <c r="I12" s="71">
        <f t="shared" si="1"/>
        <v>35</v>
      </c>
      <c r="J12" s="71"/>
      <c r="K12" s="61">
        <v>10</v>
      </c>
      <c r="L12" s="61">
        <v>10</v>
      </c>
      <c r="M12" s="65"/>
      <c r="N12" s="65">
        <v>0</v>
      </c>
      <c r="O12" s="66">
        <f>SUM(Tablo22[[#This Row],[Kriter 1 - Akademik başarı düzeyi(GANO) (%50)]],Tablo22[[#This Row],[Kriter 2 - Dil Puanı (%50)]],Tablo22[[#This Row],[Kriter 6 - Başvuru esnasında staj yeri kabul mektubu sunma +10 Puan]],L12,  M12)</f>
        <v>85.515000000000001</v>
      </c>
      <c r="P12" s="67" t="s">
        <v>38</v>
      </c>
      <c r="Q12" s="68" t="s">
        <v>22</v>
      </c>
    </row>
    <row r="13" spans="1:17" x14ac:dyDescent="0.3">
      <c r="A13" s="59" t="s">
        <v>103</v>
      </c>
      <c r="B13" s="60" t="s">
        <v>120</v>
      </c>
      <c r="C13" s="61" t="s">
        <v>32</v>
      </c>
      <c r="D13" s="60" t="s">
        <v>27</v>
      </c>
      <c r="E13" s="61">
        <v>3.14</v>
      </c>
      <c r="F13" s="62">
        <v>79.930000000000007</v>
      </c>
      <c r="G13" s="63">
        <f t="shared" si="0"/>
        <v>39.965000000000003</v>
      </c>
      <c r="H13" s="64">
        <v>70</v>
      </c>
      <c r="I13" s="65">
        <f t="shared" si="1"/>
        <v>35</v>
      </c>
      <c r="J13" s="65"/>
      <c r="K13" s="61">
        <v>10</v>
      </c>
      <c r="L13" s="61"/>
      <c r="M13" s="64"/>
      <c r="N13" s="64">
        <v>0</v>
      </c>
      <c r="O13" s="66">
        <f>SUM(Tablo22[[#This Row],[Kriter 1 - Akademik başarı düzeyi(GANO) (%50)]],Tablo22[[#This Row],[Kriter 2 - Dil Puanı (%50)]],Tablo22[[#This Row],[Kriter 6 - Başvuru esnasında staj yeri kabul mektubu sunma +10 Puan]], M12)</f>
        <v>84.965000000000003</v>
      </c>
      <c r="P13" s="67" t="s">
        <v>31</v>
      </c>
      <c r="Q13" s="68" t="s">
        <v>22</v>
      </c>
    </row>
    <row r="14" spans="1:17" x14ac:dyDescent="0.3">
      <c r="A14" s="72" t="s">
        <v>104</v>
      </c>
      <c r="B14" s="64" t="s">
        <v>121</v>
      </c>
      <c r="C14" s="64" t="s">
        <v>32</v>
      </c>
      <c r="D14" s="64" t="s">
        <v>27</v>
      </c>
      <c r="E14" s="64">
        <v>2.86</v>
      </c>
      <c r="F14" s="62">
        <v>73.400000000000006</v>
      </c>
      <c r="G14" s="67">
        <f t="shared" si="0"/>
        <v>36.700000000000003</v>
      </c>
      <c r="H14" s="65">
        <v>74</v>
      </c>
      <c r="I14" s="66">
        <f t="shared" si="1"/>
        <v>37</v>
      </c>
      <c r="J14" s="66"/>
      <c r="K14" s="64">
        <v>10</v>
      </c>
      <c r="L14" s="64"/>
      <c r="M14" s="64"/>
      <c r="N14" s="64">
        <v>0</v>
      </c>
      <c r="O14" s="66">
        <f xml:space="preserve"> SUM(Tablo22[[#This Row],[Kriter 1 - Akademik başarı düzeyi(GANO) (%50)]],Tablo22[[#This Row],[Kriter 2 - Dil Puanı (%50)]],Tablo22[[#This Row],[Kriter 6 - Başvuru esnasında staj yeri kabul mektubu sunma +10 Puan]])</f>
        <v>83.7</v>
      </c>
      <c r="P14" s="67" t="s">
        <v>31</v>
      </c>
      <c r="Q14" s="68" t="s">
        <v>22</v>
      </c>
    </row>
    <row r="15" spans="1:17" x14ac:dyDescent="0.3">
      <c r="A15" s="59" t="s">
        <v>105</v>
      </c>
      <c r="B15" s="61" t="s">
        <v>122</v>
      </c>
      <c r="C15" s="61" t="s">
        <v>32</v>
      </c>
      <c r="D15" s="64" t="s">
        <v>27</v>
      </c>
      <c r="E15" s="61">
        <v>3.11</v>
      </c>
      <c r="F15" s="69">
        <v>79.23</v>
      </c>
      <c r="G15" s="67">
        <f t="shared" si="0"/>
        <v>39.615000000000002</v>
      </c>
      <c r="H15" s="70">
        <v>88</v>
      </c>
      <c r="I15" s="71">
        <f t="shared" si="1"/>
        <v>44</v>
      </c>
      <c r="J15" s="71"/>
      <c r="K15" s="61">
        <v>10</v>
      </c>
      <c r="L15" s="61"/>
      <c r="M15" s="65"/>
      <c r="N15" s="65">
        <v>-10</v>
      </c>
      <c r="O15" s="66">
        <f>SUM(Tablo22[[#This Row],[Kriter 1 - Akademik başarı düzeyi(GANO) (%50)]],Tablo22[[#This Row],[Kriter 2 - Dil Puanı (%50)]],Tablo22[[#This Row],[Kriter 6 - Başvuru esnasında staj yeri kabul mektubu sunma +10 Puan]],Tablo22[[#This Row],[Kriter 11 - Aynı proje türü kapsamında daha önce yararlanma (hibeli veya hibesiz)  - 10 Puan]])</f>
        <v>83.615000000000009</v>
      </c>
      <c r="P15" s="67" t="s">
        <v>70</v>
      </c>
      <c r="Q15" s="68" t="s">
        <v>22</v>
      </c>
    </row>
    <row r="16" spans="1:17" x14ac:dyDescent="0.3">
      <c r="A16" s="59" t="s">
        <v>106</v>
      </c>
      <c r="B16" s="61" t="s">
        <v>123</v>
      </c>
      <c r="C16" s="61" t="s">
        <v>32</v>
      </c>
      <c r="D16" s="64" t="s">
        <v>27</v>
      </c>
      <c r="E16" s="61">
        <v>2.37</v>
      </c>
      <c r="F16" s="69">
        <v>61.96</v>
      </c>
      <c r="G16" s="67">
        <f t="shared" si="0"/>
        <v>30.98</v>
      </c>
      <c r="H16" s="70">
        <v>84</v>
      </c>
      <c r="I16" s="71">
        <f t="shared" si="1"/>
        <v>42</v>
      </c>
      <c r="J16" s="71"/>
      <c r="K16" s="61">
        <v>10</v>
      </c>
      <c r="L16" s="61"/>
      <c r="M16" s="65"/>
      <c r="N16" s="65">
        <v>0</v>
      </c>
      <c r="O16" s="66">
        <f>SUM(Tablo22[[#This Row],[Kriter 1 - Akademik başarı düzeyi(GANO) (%50)]],Tablo22[[#This Row],[Kriter 2 - Dil Puanı (%50)]],Tablo22[[#This Row],[Kriter 6 - Başvuru esnasında staj yeri kabul mektubu sunma +10 Puan]], M15)</f>
        <v>82.98</v>
      </c>
      <c r="P16" s="67" t="s">
        <v>31</v>
      </c>
      <c r="Q16" s="68" t="s">
        <v>22</v>
      </c>
    </row>
    <row r="17" spans="1:17" x14ac:dyDescent="0.3">
      <c r="A17" s="59" t="s">
        <v>107</v>
      </c>
      <c r="B17" s="61" t="s">
        <v>124</v>
      </c>
      <c r="C17" s="61" t="s">
        <v>32</v>
      </c>
      <c r="D17" s="64" t="s">
        <v>27</v>
      </c>
      <c r="E17" s="61">
        <v>2.75</v>
      </c>
      <c r="F17" s="69">
        <v>70.83</v>
      </c>
      <c r="G17" s="67">
        <f t="shared" si="0"/>
        <v>35.414999999999999</v>
      </c>
      <c r="H17" s="70">
        <v>84</v>
      </c>
      <c r="I17" s="71">
        <f t="shared" si="1"/>
        <v>42</v>
      </c>
      <c r="J17" s="71"/>
      <c r="K17" s="61">
        <v>10</v>
      </c>
      <c r="L17" s="61"/>
      <c r="M17" s="65">
        <v>5</v>
      </c>
      <c r="N17" s="65">
        <v>-10</v>
      </c>
      <c r="O17" s="66">
        <f>SUM(Tablo22[[#This Row],[Kriter 1 - Akademik başarı düzeyi(GANO) (%50)]],Tablo22[[#This Row],[Kriter 2 - Dil Puanı (%50)]],Tablo22[[#This Row],[Kriter 6 - Başvuru esnasında staj yeri kabul mektubu sunma +10 Puan]],Tablo22[[#This Row],[Kriter 8 - Dijital becerileri geliştirmeye yönelik stajlar (DOTs) önceliklendirilir. (+5 Puan)]],Tablo22[[#This Row],[Kriter 11 - Aynı proje türü kapsamında daha önce yararlanma (hibeli veya hibesiz)  - 10 Puan]])</f>
        <v>82.414999999999992</v>
      </c>
      <c r="P17" s="67" t="s">
        <v>74</v>
      </c>
      <c r="Q17" s="68" t="s">
        <v>22</v>
      </c>
    </row>
    <row r="18" spans="1:17" x14ac:dyDescent="0.3">
      <c r="A18" s="59" t="s">
        <v>108</v>
      </c>
      <c r="B18" s="61" t="s">
        <v>125</v>
      </c>
      <c r="C18" s="61" t="s">
        <v>32</v>
      </c>
      <c r="D18" s="64" t="s">
        <v>27</v>
      </c>
      <c r="E18" s="61">
        <v>2.52</v>
      </c>
      <c r="F18" s="69">
        <v>65.42</v>
      </c>
      <c r="G18" s="67">
        <f t="shared" si="0"/>
        <v>32.71</v>
      </c>
      <c r="H18" s="70">
        <v>78</v>
      </c>
      <c r="I18" s="71">
        <f t="shared" si="1"/>
        <v>39</v>
      </c>
      <c r="J18" s="71"/>
      <c r="K18" s="61">
        <v>10</v>
      </c>
      <c r="L18" s="61"/>
      <c r="M18" s="61"/>
      <c r="N18" s="65">
        <v>0</v>
      </c>
      <c r="O18" s="66">
        <f>SUM(Tablo22[[#This Row],[Kriter 1 - Akademik başarı düzeyi(GANO) (%50)]],Tablo22[[#This Row],[Kriter 2 - Dil Puanı (%50)]],Tablo22[[#This Row],[Kriter 6 - Başvuru esnasında staj yeri kabul mektubu sunma +10 Puan]],Tablo22[[#This Row],[Kriter 11 - Aynı proje türü kapsamında daha önce yararlanma (hibeli veya hibesiz)  - 10 Puan]])</f>
        <v>81.710000000000008</v>
      </c>
      <c r="P18" s="67" t="s">
        <v>38</v>
      </c>
      <c r="Q18" s="68" t="s">
        <v>22</v>
      </c>
    </row>
    <row r="19" spans="1:17" x14ac:dyDescent="0.3">
      <c r="A19" s="59" t="s">
        <v>93</v>
      </c>
      <c r="B19" s="61" t="s">
        <v>94</v>
      </c>
      <c r="C19" s="61" t="s">
        <v>32</v>
      </c>
      <c r="D19" s="64" t="s">
        <v>27</v>
      </c>
      <c r="E19" s="61">
        <v>2.58</v>
      </c>
      <c r="F19" s="69">
        <v>66.86</v>
      </c>
      <c r="G19" s="67">
        <f t="shared" si="0"/>
        <v>33.43</v>
      </c>
      <c r="H19" s="70">
        <v>76.25</v>
      </c>
      <c r="I19" s="71">
        <f t="shared" si="1"/>
        <v>38.125</v>
      </c>
      <c r="J19" s="71">
        <v>10</v>
      </c>
      <c r="K19" s="61">
        <v>10</v>
      </c>
      <c r="L19" s="61"/>
      <c r="M19" s="65"/>
      <c r="N19" s="65">
        <v>-10</v>
      </c>
      <c r="O19" s="66">
        <f>SUM(Tablo22[[#This Row],[Kriter 1 - Akademik başarı düzeyi(GANO) (%50)]],Tablo22[[#This Row],[Kriter 2 - Dil Puanı (%50)]],Tablo22[[#This Row],[Kriter 4- Engelli öğrencilere (engelliliğin belgelenmesi kaydıyla) +10 Puan]],Tablo22[[#This Row],[Kriter 6 - Başvuru esnasında staj yeri kabul mektubu sunma +10 Puan]],Tablo22[[#This Row],[Kriter 11 - Aynı proje türü kapsamında daha önce yararlanma (hibeli veya hibesiz)  - 10 Puan]])</f>
        <v>81.555000000000007</v>
      </c>
      <c r="P19" s="67" t="s">
        <v>74</v>
      </c>
      <c r="Q19" s="68" t="s">
        <v>22</v>
      </c>
    </row>
    <row r="20" spans="1:17" x14ac:dyDescent="0.3">
      <c r="A20" s="72" t="s">
        <v>109</v>
      </c>
      <c r="B20" s="64" t="s">
        <v>126</v>
      </c>
      <c r="C20" s="64" t="s">
        <v>43</v>
      </c>
      <c r="D20" s="64" t="s">
        <v>44</v>
      </c>
      <c r="E20" s="64">
        <v>3.19</v>
      </c>
      <c r="F20" s="62">
        <v>81.099999999999994</v>
      </c>
      <c r="G20" s="67">
        <f t="shared" si="0"/>
        <v>40.549999999999997</v>
      </c>
      <c r="H20" s="65">
        <v>62</v>
      </c>
      <c r="I20" s="66">
        <f t="shared" si="1"/>
        <v>31</v>
      </c>
      <c r="J20" s="66"/>
      <c r="K20" s="64">
        <v>10</v>
      </c>
      <c r="L20" s="64"/>
      <c r="M20" s="64"/>
      <c r="N20" s="65">
        <v>0</v>
      </c>
      <c r="O20" s="66">
        <f xml:space="preserve"> SUM(Tablo22[[#This Row],[Kriter 1 - Akademik başarı düzeyi(GANO) (%50)]],Tablo22[[#This Row],[Kriter 2 - Dil Puanı (%50)]],Tablo22[[#This Row],[Kriter 6 - Başvuru esnasında staj yeri kabul mektubu sunma +10 Puan]])</f>
        <v>81.55</v>
      </c>
      <c r="P20" s="67" t="s">
        <v>39</v>
      </c>
      <c r="Q20" s="68" t="s">
        <v>22</v>
      </c>
    </row>
    <row r="21" spans="1:17" x14ac:dyDescent="0.3">
      <c r="A21" s="59" t="s">
        <v>110</v>
      </c>
      <c r="B21" s="61" t="s">
        <v>127</v>
      </c>
      <c r="C21" s="61" t="s">
        <v>50</v>
      </c>
      <c r="D21" s="64" t="s">
        <v>51</v>
      </c>
      <c r="E21" s="61">
        <v>3.02</v>
      </c>
      <c r="F21" s="69">
        <v>77.13</v>
      </c>
      <c r="G21" s="67">
        <f t="shared" si="0"/>
        <v>38.564999999999998</v>
      </c>
      <c r="H21" s="70">
        <v>58</v>
      </c>
      <c r="I21" s="71">
        <f t="shared" si="1"/>
        <v>29</v>
      </c>
      <c r="J21" s="71"/>
      <c r="K21" s="61">
        <v>10</v>
      </c>
      <c r="L21" s="61"/>
      <c r="M21" s="65"/>
      <c r="N21" s="65">
        <v>0</v>
      </c>
      <c r="O21" s="66">
        <f>SUM(Tablo22[[#This Row],[Kriter 1 - Akademik başarı düzeyi(GANO) (%50)]],Tablo22[[#This Row],[Kriter 2 - Dil Puanı (%50)]],Tablo22[[#This Row],[Kriter 6 - Başvuru esnasında staj yeri kabul mektubu sunma +10 Puan]])</f>
        <v>77.564999999999998</v>
      </c>
      <c r="P21" s="67" t="s">
        <v>71</v>
      </c>
      <c r="Q21" s="68" t="s">
        <v>22</v>
      </c>
    </row>
    <row r="22" spans="1:17" x14ac:dyDescent="0.3">
      <c r="A22" s="72" t="s">
        <v>111</v>
      </c>
      <c r="B22" s="64" t="s">
        <v>128</v>
      </c>
      <c r="C22" s="64" t="s">
        <v>46</v>
      </c>
      <c r="D22" s="64" t="s">
        <v>47</v>
      </c>
      <c r="E22" s="64">
        <v>2.93</v>
      </c>
      <c r="F22" s="62">
        <v>75.03</v>
      </c>
      <c r="G22" s="62">
        <f t="shared" si="0"/>
        <v>37.515000000000001</v>
      </c>
      <c r="H22" s="64">
        <v>56</v>
      </c>
      <c r="I22" s="64">
        <f t="shared" si="1"/>
        <v>28</v>
      </c>
      <c r="J22" s="64"/>
      <c r="K22" s="64">
        <v>10</v>
      </c>
      <c r="L22" s="64"/>
      <c r="M22" s="64"/>
      <c r="N22" s="64">
        <v>0</v>
      </c>
      <c r="O22" s="66">
        <f>SUM(Tablo22[[#This Row],[Kriter 1 - Akademik başarı düzeyi(GANO) (%50)]],Tablo22[[#This Row],[Kriter 2 - Dil Puanı (%50)]],Tablo22[[#This Row],[Kriter 6 - Başvuru esnasında staj yeri kabul mektubu sunma +10 Puan]], M21)</f>
        <v>75.515000000000001</v>
      </c>
      <c r="P22" s="67" t="s">
        <v>59</v>
      </c>
      <c r="Q22" s="68" t="s">
        <v>22</v>
      </c>
    </row>
    <row r="23" spans="1:17" x14ac:dyDescent="0.3">
      <c r="A23" s="59" t="s">
        <v>112</v>
      </c>
      <c r="B23" s="61" t="s">
        <v>129</v>
      </c>
      <c r="C23" s="61" t="s">
        <v>32</v>
      </c>
      <c r="D23" s="60" t="s">
        <v>27</v>
      </c>
      <c r="E23" s="61">
        <v>2.79</v>
      </c>
      <c r="F23" s="69">
        <v>71.760000000000005</v>
      </c>
      <c r="G23" s="67">
        <f t="shared" si="0"/>
        <v>35.880000000000003</v>
      </c>
      <c r="H23" s="70">
        <v>76</v>
      </c>
      <c r="I23" s="71">
        <f t="shared" si="1"/>
        <v>38</v>
      </c>
      <c r="J23" s="71"/>
      <c r="K23" s="61">
        <v>10</v>
      </c>
      <c r="L23" s="61"/>
      <c r="M23" s="64"/>
      <c r="N23" s="65">
        <v>-10</v>
      </c>
      <c r="O23" s="66">
        <f>SUM(Tablo22[[#This Row],[Kriter 1 - Akademik başarı düzeyi(GANO) (%50)]],Tablo22[[#This Row],[Kriter 2 - Dil Puanı (%50)]],Tablo22[[#This Row],[Kriter 6 - Başvuru esnasında staj yeri kabul mektubu sunma +10 Puan]], N23)</f>
        <v>73.88</v>
      </c>
      <c r="P23" s="67" t="s">
        <v>31</v>
      </c>
      <c r="Q23" s="68" t="s">
        <v>22</v>
      </c>
    </row>
    <row r="24" spans="1:17" x14ac:dyDescent="0.3">
      <c r="A24" s="74" t="s">
        <v>113</v>
      </c>
      <c r="B24" s="75" t="s">
        <v>130</v>
      </c>
      <c r="C24" s="75" t="s">
        <v>36</v>
      </c>
      <c r="D24" s="73" t="s">
        <v>55</v>
      </c>
      <c r="E24" s="75">
        <v>2.6</v>
      </c>
      <c r="F24" s="76">
        <v>67.33</v>
      </c>
      <c r="G24" s="77">
        <f t="shared" si="0"/>
        <v>33.664999999999999</v>
      </c>
      <c r="H24" s="78">
        <v>58</v>
      </c>
      <c r="I24" s="79">
        <f t="shared" si="1"/>
        <v>29</v>
      </c>
      <c r="J24" s="79"/>
      <c r="K24" s="75">
        <v>10</v>
      </c>
      <c r="L24" s="75"/>
      <c r="M24" s="80"/>
      <c r="N24" s="80">
        <v>0</v>
      </c>
      <c r="O24" s="116">
        <f>SUM(Tablo22[[#This Row],[Kriter 1 - Akademik başarı düzeyi(GANO) (%50)]],Tablo22[[#This Row],[Kriter 2 - Dil Puanı (%50)]],Tablo22[[#This Row],[Kriter 6 - Başvuru esnasında staj yeri kabul mektubu sunma +10 Puan]])</f>
        <v>72.664999999999992</v>
      </c>
      <c r="P24" s="77" t="s">
        <v>37</v>
      </c>
      <c r="Q24" s="117" t="s">
        <v>22</v>
      </c>
    </row>
  </sheetData>
  <mergeCells count="1">
    <mergeCell ref="A1:N1"/>
  </mergeCells>
  <pageMargins left="0.7" right="0.7" top="0.75" bottom="0.75" header="0.3" footer="0.3"/>
  <pageSetup paperSize="9" orientation="portrait" r:id="rId1"/>
  <ignoredErrors>
    <ignoredError sqref="O3:O24 K3:K24" calculatedColumn="1"/>
  </ignoredError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zoomScale="55" zoomScaleNormal="55" workbookViewId="0">
      <selection activeCell="K19" sqref="K19"/>
    </sheetView>
  </sheetViews>
  <sheetFormatPr defaultRowHeight="18.75" x14ac:dyDescent="0.3"/>
  <cols>
    <col min="1" max="1" width="18.09765625" style="4" bestFit="1" customWidth="1"/>
    <col min="2" max="2" width="19.8984375" style="4" customWidth="1"/>
    <col min="3" max="3" width="35.59765625" style="4" bestFit="1" customWidth="1"/>
    <col min="4" max="4" width="23.5" style="4" bestFit="1" customWidth="1"/>
    <col min="5" max="5" width="19.3984375" style="4" bestFit="1" customWidth="1"/>
    <col min="6" max="6" width="21.19921875" style="3" bestFit="1" customWidth="1"/>
    <col min="7" max="7" width="22.5" style="2" customWidth="1"/>
    <col min="8" max="9" width="16.5" style="3" bestFit="1" customWidth="1"/>
    <col min="10" max="10" width="21.796875" style="3" customWidth="1"/>
    <col min="11" max="11" width="30" style="3" customWidth="1"/>
    <col min="12" max="12" width="17.3984375" style="3" bestFit="1" customWidth="1"/>
    <col min="13" max="13" width="17.3984375" bestFit="1" customWidth="1"/>
    <col min="14" max="14" width="12.59765625" bestFit="1" customWidth="1"/>
  </cols>
  <sheetData>
    <row r="1" spans="1:14" ht="36" x14ac:dyDescent="0.55000000000000004">
      <c r="A1" s="140" t="s">
        <v>56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9"/>
    </row>
    <row r="2" spans="1:14" ht="99" customHeight="1" x14ac:dyDescent="0.3">
      <c r="A2" s="100" t="s">
        <v>0</v>
      </c>
      <c r="B2" s="101" t="s">
        <v>26</v>
      </c>
      <c r="C2" s="101" t="s">
        <v>29</v>
      </c>
      <c r="D2" s="101" t="s">
        <v>3</v>
      </c>
      <c r="E2" s="101" t="s">
        <v>13</v>
      </c>
      <c r="F2" s="101" t="s">
        <v>14</v>
      </c>
      <c r="G2" s="102" t="s">
        <v>17</v>
      </c>
      <c r="H2" s="103" t="s">
        <v>64</v>
      </c>
      <c r="I2" s="103" t="s">
        <v>72</v>
      </c>
      <c r="J2" s="103" t="s">
        <v>20</v>
      </c>
      <c r="K2" s="103" t="s">
        <v>73</v>
      </c>
      <c r="L2" s="102" t="s">
        <v>6</v>
      </c>
      <c r="M2" s="102" t="s">
        <v>7</v>
      </c>
      <c r="N2" s="104" t="s">
        <v>4</v>
      </c>
    </row>
    <row r="3" spans="1:14" s="1" customFormat="1" x14ac:dyDescent="0.3">
      <c r="A3" s="119" t="s">
        <v>131</v>
      </c>
      <c r="B3" s="120" t="s">
        <v>132</v>
      </c>
      <c r="C3" s="120" t="s">
        <v>30</v>
      </c>
      <c r="D3" s="35" t="s">
        <v>45</v>
      </c>
      <c r="E3" s="120">
        <v>4</v>
      </c>
      <c r="F3" s="34">
        <v>100</v>
      </c>
      <c r="G3" s="34">
        <f>F3/2</f>
        <v>50</v>
      </c>
      <c r="H3" s="120">
        <v>71.25</v>
      </c>
      <c r="I3" s="33">
        <f>H3/2</f>
        <v>35.625</v>
      </c>
      <c r="J3" s="120">
        <v>10</v>
      </c>
      <c r="K3" s="120">
        <v>0</v>
      </c>
      <c r="L3" s="120">
        <f>Tablo2[[#This Row],[Kriter 1 - Akademik başarı düzeyi(GANO) (%50)]]+Tablo2[[#This Row],[Dil Puanı (%50)]]+Tablo2[[#This Row],[Kriter 6 - Başvuru esnasında staj yeri kabul mektubu sunma +10 Puan]]+Tablo2[[#This Row],[Kriter 7 - Aynı proje türü kapsamında daha önce yararlanma (hibeli veya hibesiz) - 10 Puan]]</f>
        <v>95.625</v>
      </c>
      <c r="M3" s="36" t="s">
        <v>37</v>
      </c>
      <c r="N3" s="121" t="s">
        <v>21</v>
      </c>
    </row>
    <row r="4" spans="1:14" s="1" customFormat="1" x14ac:dyDescent="0.3">
      <c r="A4" s="105" t="s">
        <v>133</v>
      </c>
      <c r="B4" s="43" t="s">
        <v>134</v>
      </c>
      <c r="C4" s="48" t="s">
        <v>30</v>
      </c>
      <c r="D4" s="89" t="s">
        <v>52</v>
      </c>
      <c r="E4" s="43">
        <v>3.63</v>
      </c>
      <c r="F4" s="49">
        <v>91.36</v>
      </c>
      <c r="G4" s="45">
        <f>F4/2</f>
        <v>45.68</v>
      </c>
      <c r="H4" s="46">
        <v>85</v>
      </c>
      <c r="I4" s="47">
        <f>H4/2</f>
        <v>42.5</v>
      </c>
      <c r="J4" s="43">
        <v>10</v>
      </c>
      <c r="K4" s="43">
        <v>-10</v>
      </c>
      <c r="L4" s="47">
        <f>Tablo2[[#This Row],[Kriter 1 - Akademik başarı düzeyi(GANO) (%50)]]+Tablo2[[#This Row],[Dil Puanı (%50)]]+Tablo2[[#This Row],[Kriter 6 - Başvuru esnasında staj yeri kabul mektubu sunma +10 Puan]]+Tablo2[[#This Row],[Kriter 7 - Aynı proje türü kapsamında daha önce yararlanma (hibeli veya hibesiz) - 10 Puan]]</f>
        <v>88.18</v>
      </c>
      <c r="M4" s="45" t="s">
        <v>31</v>
      </c>
      <c r="N4" s="122" t="s">
        <v>22</v>
      </c>
    </row>
    <row r="5" spans="1:14" s="1" customFormat="1" x14ac:dyDescent="0.3">
      <c r="A5" s="42" t="s">
        <v>135</v>
      </c>
      <c r="B5" s="48" t="s">
        <v>136</v>
      </c>
      <c r="C5" s="48" t="s">
        <v>30</v>
      </c>
      <c r="D5" s="90" t="s">
        <v>57</v>
      </c>
      <c r="E5" s="43">
        <v>3.79</v>
      </c>
      <c r="F5" s="49">
        <v>95.1</v>
      </c>
      <c r="G5" s="91">
        <f>F5/2</f>
        <v>47.55</v>
      </c>
      <c r="H5" s="44">
        <v>60</v>
      </c>
      <c r="I5" s="46">
        <f>H5/2</f>
        <v>30</v>
      </c>
      <c r="J5" s="43">
        <v>10</v>
      </c>
      <c r="K5" s="43">
        <v>0</v>
      </c>
      <c r="L5" s="43">
        <f>Tablo2[[#This Row],[Kriter 1 - Akademik başarı düzeyi(GANO) (%50)]]+Tablo2[[#This Row],[Dil Puanı (%50)]]+Tablo2[[#This Row],[Kriter 6 - Başvuru esnasında staj yeri kabul mektubu sunma +10 Puan]]+Tablo2[[#This Row],[Kriter 7 - Aynı proje türü kapsamında daha önce yararlanma (hibeli veya hibesiz) - 10 Puan]]</f>
        <v>87.55</v>
      </c>
      <c r="M5" s="45" t="s">
        <v>31</v>
      </c>
      <c r="N5" s="122" t="s">
        <v>22</v>
      </c>
    </row>
    <row r="6" spans="1:14" s="1" customFormat="1" x14ac:dyDescent="0.3">
      <c r="A6" s="105" t="s">
        <v>137</v>
      </c>
      <c r="B6" s="48" t="s">
        <v>138</v>
      </c>
      <c r="C6" s="48" t="s">
        <v>30</v>
      </c>
      <c r="D6" s="89" t="s">
        <v>58</v>
      </c>
      <c r="E6" s="43">
        <v>3.81</v>
      </c>
      <c r="F6" s="49">
        <v>95.56</v>
      </c>
      <c r="G6" s="45">
        <f>F6/2</f>
        <v>47.78</v>
      </c>
      <c r="H6" s="46">
        <v>58.75</v>
      </c>
      <c r="I6" s="47">
        <f>H6/2</f>
        <v>29.375</v>
      </c>
      <c r="J6" s="43">
        <v>10</v>
      </c>
      <c r="K6" s="43">
        <v>0</v>
      </c>
      <c r="L6" s="47">
        <f>Tablo2[[#This Row],[Kriter 1 - Akademik başarı düzeyi(GANO) (%50)]]+Tablo2[[#This Row],[Dil Puanı (%50)]]+Tablo2[[#This Row],[Kriter 6 - Başvuru esnasında staj yeri kabul mektubu sunma +10 Puan]]+Tablo2[[#This Row],[Kriter 7 - Aynı proje türü kapsamında daha önce yararlanma (hibeli veya hibesiz) - 10 Puan]]</f>
        <v>87.155000000000001</v>
      </c>
      <c r="M6" s="45" t="s">
        <v>37</v>
      </c>
      <c r="N6" s="122" t="s">
        <v>22</v>
      </c>
    </row>
    <row r="7" spans="1:14" x14ac:dyDescent="0.3">
      <c r="A7" s="106" t="s">
        <v>139</v>
      </c>
      <c r="B7" s="107" t="s">
        <v>140</v>
      </c>
      <c r="C7" s="107" t="s">
        <v>30</v>
      </c>
      <c r="D7" s="108" t="s">
        <v>34</v>
      </c>
      <c r="E7" s="109">
        <v>3.69</v>
      </c>
      <c r="F7" s="110">
        <v>92.76</v>
      </c>
      <c r="G7" s="111">
        <f>F7/2</f>
        <v>46.38</v>
      </c>
      <c r="H7" s="112">
        <v>57.5</v>
      </c>
      <c r="I7" s="113">
        <f>H7/2</f>
        <v>28.75</v>
      </c>
      <c r="J7" s="109">
        <v>10</v>
      </c>
      <c r="K7" s="109">
        <v>-10</v>
      </c>
      <c r="L7" s="109">
        <f>Tablo2[[#This Row],[Kriter 1 - Akademik başarı düzeyi(GANO) (%50)]]+Tablo2[[#This Row],[Dil Puanı (%50)]]+Tablo2[[#This Row],[Kriter 6 - Başvuru esnasında staj yeri kabul mektubu sunma +10 Puan]]+Tablo2[[#This Row],[Kriter 7 - Aynı proje türü kapsamında daha önce yararlanma (hibeli veya hibesiz) - 10 Puan]]</f>
        <v>75.13</v>
      </c>
      <c r="M7" s="114" t="s">
        <v>37</v>
      </c>
      <c r="N7" s="123" t="s">
        <v>22</v>
      </c>
    </row>
  </sheetData>
  <mergeCells count="1">
    <mergeCell ref="A1:M1"/>
  </mergeCells>
  <pageMargins left="0.7" right="0.7" top="0.75" bottom="0.75" header="0.3" footer="0.3"/>
  <pageSetup paperSize="9" orientation="portrait" r:id="rId1"/>
  <ignoredErrors>
    <ignoredError sqref="J3:J7" calculatedColumn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zoomScale="55" zoomScaleNormal="55" workbookViewId="0">
      <selection activeCell="M3" sqref="M3"/>
    </sheetView>
  </sheetViews>
  <sheetFormatPr defaultRowHeight="18.75" x14ac:dyDescent="0.3"/>
  <cols>
    <col min="1" max="1" width="45.3984375" style="4" bestFit="1" customWidth="1"/>
    <col min="2" max="2" width="26" style="4" customWidth="1"/>
    <col min="3" max="3" width="26.5" style="4" customWidth="1"/>
    <col min="4" max="4" width="18" style="4" bestFit="1" customWidth="1"/>
    <col min="5" max="5" width="15" style="4" customWidth="1"/>
    <col min="6" max="6" width="21.19921875" style="3" bestFit="1" customWidth="1"/>
    <col min="7" max="7" width="20.59765625" style="2" customWidth="1"/>
    <col min="8" max="8" width="12.296875" style="3" customWidth="1"/>
    <col min="9" max="9" width="16.5" style="3" bestFit="1" customWidth="1"/>
    <col min="10" max="10" width="20.5" style="3" bestFit="1" customWidth="1"/>
    <col min="11" max="11" width="31.3984375" style="3" customWidth="1"/>
    <col min="12" max="12" width="15.8984375" style="2" customWidth="1"/>
    <col min="13" max="13" width="12.59765625" bestFit="1" customWidth="1"/>
    <col min="14" max="14" width="25.3984375" bestFit="1" customWidth="1"/>
  </cols>
  <sheetData>
    <row r="1" spans="1:14" ht="36.75" thickBot="1" x14ac:dyDescent="0.6">
      <c r="A1" s="142" t="s">
        <v>56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14" ht="99" customHeight="1" x14ac:dyDescent="0.3">
      <c r="A2" s="92" t="s">
        <v>0</v>
      </c>
      <c r="B2" s="92" t="s">
        <v>26</v>
      </c>
      <c r="C2" s="92" t="s">
        <v>1</v>
      </c>
      <c r="D2" s="93" t="s">
        <v>3</v>
      </c>
      <c r="E2" s="94" t="s">
        <v>62</v>
      </c>
      <c r="F2" s="95" t="s">
        <v>66</v>
      </c>
      <c r="G2" s="96" t="s">
        <v>68</v>
      </c>
      <c r="H2" s="97" t="s">
        <v>78</v>
      </c>
      <c r="I2" s="97" t="s">
        <v>79</v>
      </c>
      <c r="J2" s="97" t="s">
        <v>80</v>
      </c>
      <c r="K2" s="97" t="s">
        <v>81</v>
      </c>
      <c r="L2" s="96" t="s">
        <v>82</v>
      </c>
      <c r="M2" s="98" t="s">
        <v>4</v>
      </c>
      <c r="N2" s="99" t="s">
        <v>19</v>
      </c>
    </row>
    <row r="3" spans="1:14" s="1" customFormat="1" x14ac:dyDescent="0.3">
      <c r="A3" s="10" t="s">
        <v>141</v>
      </c>
      <c r="B3" s="12" t="s">
        <v>142</v>
      </c>
      <c r="C3" s="10" t="s">
        <v>60</v>
      </c>
      <c r="D3" s="11" t="s">
        <v>27</v>
      </c>
      <c r="E3" s="12"/>
      <c r="F3" s="13"/>
      <c r="G3" s="14"/>
      <c r="H3" s="12"/>
      <c r="I3" s="15"/>
      <c r="J3" s="12"/>
      <c r="K3" s="12"/>
      <c r="L3" s="14"/>
      <c r="M3" s="16" t="s">
        <v>5</v>
      </c>
      <c r="N3" s="18" t="s">
        <v>61</v>
      </c>
    </row>
  </sheetData>
  <mergeCells count="1">
    <mergeCell ref="A1:N1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Önyazı</vt:lpstr>
      <vt:lpstr>DUMLUPINAR SONUÇ (ÖN LİSANS)</vt:lpstr>
      <vt:lpstr>DUMLUPINAR SONUÇ (LİSANS)</vt:lpstr>
      <vt:lpstr>DUMLUPINAR SONUÇ (LİSANS ÜSTÜ)</vt:lpstr>
      <vt:lpstr>Geçersiz Liste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Workbook</dc:title>
  <dc:creator>ag-Grid</dc:creator>
  <cp:lastModifiedBy>Windows Kullanıcısı</cp:lastModifiedBy>
  <dcterms:created xsi:type="dcterms:W3CDTF">2021-04-02T14:37:45Z</dcterms:created>
  <dcterms:modified xsi:type="dcterms:W3CDTF">2025-04-25T14:35:34Z</dcterms:modified>
</cp:coreProperties>
</file>